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howInkAnnotation="0" codeName="ThisWorkbook"/>
  <mc:AlternateContent xmlns:mc="http://schemas.openxmlformats.org/markup-compatibility/2006">
    <mc:Choice Requires="x15">
      <x15ac:absPath xmlns:x15ac="http://schemas.microsoft.com/office/spreadsheetml/2010/11/ac" url="S:\SFP\5 Gestion_Formation\B_Professions\Santé-Social\Social\Assistant socio-éducatif CFC\Examen\EFA\2021\Grille d'évaluation\"/>
    </mc:Choice>
  </mc:AlternateContent>
  <xr:revisionPtr revIDLastSave="0" documentId="13_ncr:1_{BFD6D22B-975E-4B2E-989A-C2BD0851BDAF}" xr6:coauthVersionLast="45" xr6:coauthVersionMax="45" xr10:uidLastSave="{00000000-0000-0000-0000-000000000000}"/>
  <bookViews>
    <workbookView xWindow="28680" yWindow="-120" windowWidth="29040" windowHeight="16440" xr2:uid="{00000000-000D-0000-FFFF-FFFF00000000}"/>
  </bookViews>
  <sheets>
    <sheet name="Deutsch" sheetId="31" r:id="rId1"/>
    <sheet name="Français" sheetId="27" state="hidden" r:id="rId2"/>
    <sheet name="Italiano" sheetId="28" state="hidden" r:id="rId3"/>
    <sheet name="sig." sheetId="5" r:id="rId4"/>
    <sheet name="int." sheetId="29" state="hidden" r:id="rId5"/>
  </sheets>
  <definedNames>
    <definedName name="_xlnm.Print_Titles" localSheetId="0">Deutsch!$1:$5</definedName>
    <definedName name="_xlnm.Print_Titles" localSheetId="1">Français!$1:$5</definedName>
    <definedName name="_xlnm.Print_Titles" localSheetId="2">Italiano!$1:$5</definedName>
    <definedName name="_xlnm.Print_Area" localSheetId="0">Deutsch!$A$1:$AG$119</definedName>
    <definedName name="_xlnm.Print_Area" localSheetId="1">Français!$A$1:$AG$119</definedName>
    <definedName name="_xlnm.Print_Area" localSheetId="4">int.!$A$1:$C$22</definedName>
    <definedName name="_xlnm.Print_Area" localSheetId="2">Italiano!$A$1:$AG$119</definedName>
    <definedName name="_xlnm.Print_Area" localSheetId="3">sig.!$A:$O</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75" i="28" l="1"/>
  <c r="AO75" i="28"/>
  <c r="AM75" i="28"/>
  <c r="AP75" i="28"/>
  <c r="AN75" i="28"/>
  <c r="AQ75" i="28"/>
  <c r="AL76" i="28"/>
  <c r="AO76" i="28"/>
  <c r="AM76" i="28"/>
  <c r="AP76" i="28"/>
  <c r="AN76" i="28"/>
  <c r="AQ76" i="28"/>
  <c r="AL77" i="28"/>
  <c r="AO77" i="28"/>
  <c r="AM77" i="28"/>
  <c r="AP77" i="28"/>
  <c r="AN77" i="28"/>
  <c r="AQ77" i="28"/>
  <c r="AL78" i="28"/>
  <c r="AO78" i="28"/>
  <c r="AM78" i="28"/>
  <c r="AP78" i="28"/>
  <c r="AN78" i="28"/>
  <c r="AL79" i="28"/>
  <c r="AO79" i="28"/>
  <c r="AM79" i="28"/>
  <c r="AP79" i="28"/>
  <c r="AN79" i="28"/>
  <c r="AQ79" i="28"/>
  <c r="AL80" i="28"/>
  <c r="AO80" i="28"/>
  <c r="AM80" i="28"/>
  <c r="AN80" i="28"/>
  <c r="AQ80" i="28"/>
  <c r="AL81" i="28"/>
  <c r="AO81" i="28"/>
  <c r="AM81" i="28"/>
  <c r="AP81" i="28"/>
  <c r="AN81" i="28"/>
  <c r="AQ81" i="28"/>
  <c r="AL84" i="28"/>
  <c r="AO84" i="28"/>
  <c r="AM84" i="28"/>
  <c r="AP84" i="28"/>
  <c r="AN84" i="28"/>
  <c r="AQ84" i="28"/>
  <c r="AL85" i="28"/>
  <c r="AO85" i="28"/>
  <c r="AM85" i="28"/>
  <c r="AP85" i="28"/>
  <c r="AN85" i="28"/>
  <c r="AQ85" i="28"/>
  <c r="AL86" i="28"/>
  <c r="AO86" i="28"/>
  <c r="AM86" i="28"/>
  <c r="AP86" i="28"/>
  <c r="AN86" i="28"/>
  <c r="AQ86" i="28"/>
  <c r="AL87" i="28"/>
  <c r="AM87" i="28"/>
  <c r="AP87" i="28"/>
  <c r="AN87" i="28"/>
  <c r="AQ87" i="28"/>
  <c r="AL88" i="28"/>
  <c r="AO88" i="28"/>
  <c r="AM88" i="28"/>
  <c r="AP88" i="28"/>
  <c r="AN88" i="28"/>
  <c r="AQ88" i="28"/>
  <c r="AL91" i="28"/>
  <c r="AO91" i="28"/>
  <c r="AM91" i="28"/>
  <c r="AP91" i="28"/>
  <c r="AN91" i="28"/>
  <c r="AQ91" i="28"/>
  <c r="AL92" i="28"/>
  <c r="AO92" i="28"/>
  <c r="AM92" i="28"/>
  <c r="AN92" i="28"/>
  <c r="AQ92" i="28"/>
  <c r="AL95" i="28"/>
  <c r="AO95" i="28"/>
  <c r="AM95" i="28"/>
  <c r="AP95" i="28"/>
  <c r="AN95" i="28"/>
  <c r="AQ95" i="28"/>
  <c r="AL96" i="28"/>
  <c r="AO96" i="28"/>
  <c r="AM96" i="28"/>
  <c r="AP96" i="28"/>
  <c r="AN96" i="28"/>
  <c r="AQ96" i="28"/>
  <c r="AL97" i="28"/>
  <c r="AO97" i="28"/>
  <c r="AM97" i="28"/>
  <c r="AP97" i="28"/>
  <c r="AN97" i="28"/>
  <c r="AQ97" i="28"/>
  <c r="AL98" i="28"/>
  <c r="AO98" i="28"/>
  <c r="AM98" i="28"/>
  <c r="BD98" i="28"/>
  <c r="AN98" i="28"/>
  <c r="AQ98" i="28"/>
  <c r="AL101" i="28"/>
  <c r="AO101" i="28"/>
  <c r="AM101" i="28"/>
  <c r="AP101" i="28"/>
  <c r="AN101" i="28"/>
  <c r="AQ101" i="28"/>
  <c r="AL102" i="28"/>
  <c r="AO102" i="28"/>
  <c r="AM102" i="28"/>
  <c r="AP102" i="28"/>
  <c r="AN102" i="28"/>
  <c r="AQ102" i="28"/>
  <c r="AL105" i="28"/>
  <c r="AO105" i="28"/>
  <c r="AM105" i="28"/>
  <c r="AP105" i="28"/>
  <c r="AN105" i="28"/>
  <c r="AQ105" i="28"/>
  <c r="AL106" i="28"/>
  <c r="AO106" i="28"/>
  <c r="AM106" i="28"/>
  <c r="AN106" i="28"/>
  <c r="AQ106" i="28"/>
  <c r="AL109" i="28"/>
  <c r="AO109" i="28"/>
  <c r="AM109" i="28"/>
  <c r="AP109" i="28"/>
  <c r="AN109" i="28"/>
  <c r="AQ109" i="28"/>
  <c r="AL110" i="28"/>
  <c r="AO110" i="28"/>
  <c r="AM110" i="28"/>
  <c r="AP110" i="28"/>
  <c r="AN110" i="28"/>
  <c r="AQ110" i="28"/>
  <c r="AM75" i="27"/>
  <c r="AP75" i="27"/>
  <c r="AL75" i="27"/>
  <c r="AO75" i="27"/>
  <c r="AN75" i="27"/>
  <c r="AQ75" i="27"/>
  <c r="AL76" i="27"/>
  <c r="AO76" i="27"/>
  <c r="AM76" i="27"/>
  <c r="AP76" i="27"/>
  <c r="AN76" i="27"/>
  <c r="AQ76" i="27"/>
  <c r="AL77" i="27"/>
  <c r="AO77" i="27"/>
  <c r="AM77" i="27"/>
  <c r="AP77" i="27"/>
  <c r="AN77" i="27"/>
  <c r="AQ77" i="27"/>
  <c r="AL78" i="27"/>
  <c r="AO78" i="27"/>
  <c r="AM78" i="27"/>
  <c r="AP78" i="27"/>
  <c r="AN78" i="27"/>
  <c r="AQ78" i="27"/>
  <c r="AL79" i="27"/>
  <c r="AO79" i="27"/>
  <c r="AM79" i="27"/>
  <c r="AP79" i="27"/>
  <c r="AN79" i="27"/>
  <c r="AQ79" i="27"/>
  <c r="AL80" i="27"/>
  <c r="AO80" i="27"/>
  <c r="AM80" i="27"/>
  <c r="AP80" i="27"/>
  <c r="AN80" i="27"/>
  <c r="AQ80" i="27"/>
  <c r="AL81" i="27"/>
  <c r="AO81" i="27"/>
  <c r="AM81" i="27"/>
  <c r="AP81" i="27"/>
  <c r="AN81" i="27"/>
  <c r="AQ81" i="27"/>
  <c r="AL84" i="27"/>
  <c r="AO84" i="27"/>
  <c r="AM84" i="27"/>
  <c r="AP84" i="27"/>
  <c r="AN84" i="27"/>
  <c r="AQ84" i="27"/>
  <c r="AL85" i="27"/>
  <c r="AO85" i="27"/>
  <c r="AM85" i="27"/>
  <c r="AP85" i="27"/>
  <c r="AN85" i="27"/>
  <c r="AQ85" i="27"/>
  <c r="AL86" i="27"/>
  <c r="AO86" i="27"/>
  <c r="AM86" i="27"/>
  <c r="AP86" i="27"/>
  <c r="AN86" i="27"/>
  <c r="AQ86" i="27"/>
  <c r="AL87" i="27"/>
  <c r="AO87" i="27"/>
  <c r="AM87" i="27"/>
  <c r="AP87" i="27"/>
  <c r="AN87" i="27"/>
  <c r="AQ87" i="27"/>
  <c r="AL88" i="27"/>
  <c r="AO88" i="27"/>
  <c r="AM88" i="27"/>
  <c r="AP88" i="27"/>
  <c r="AN88" i="27"/>
  <c r="AQ88" i="27"/>
  <c r="AL91" i="27"/>
  <c r="AO91" i="27"/>
  <c r="AM91" i="27"/>
  <c r="AP91" i="27"/>
  <c r="AN91" i="27"/>
  <c r="AQ91" i="27"/>
  <c r="AL92" i="27"/>
  <c r="AO92" i="27"/>
  <c r="AM92" i="27"/>
  <c r="AP92" i="27"/>
  <c r="AN92" i="27"/>
  <c r="AQ92" i="27"/>
  <c r="AL95" i="27"/>
  <c r="AO95" i="27"/>
  <c r="AM95" i="27"/>
  <c r="AP95" i="27"/>
  <c r="AN95" i="27"/>
  <c r="AQ95" i="27"/>
  <c r="AL96" i="27"/>
  <c r="AO96" i="27"/>
  <c r="AM96" i="27"/>
  <c r="AP96" i="27"/>
  <c r="AN96" i="27"/>
  <c r="AQ96" i="27"/>
  <c r="AL97" i="27"/>
  <c r="AO97" i="27"/>
  <c r="AM97" i="27"/>
  <c r="AP97" i="27"/>
  <c r="AN97" i="27"/>
  <c r="AQ97" i="27"/>
  <c r="AL98" i="27"/>
  <c r="AO98" i="27"/>
  <c r="AM98" i="27"/>
  <c r="AP98" i="27"/>
  <c r="AN98" i="27"/>
  <c r="AQ98" i="27"/>
  <c r="AL101" i="27"/>
  <c r="AO101" i="27"/>
  <c r="AM101" i="27"/>
  <c r="AP101" i="27"/>
  <c r="AN101" i="27"/>
  <c r="AQ101" i="27"/>
  <c r="AL102" i="27"/>
  <c r="AO102" i="27"/>
  <c r="AM102" i="27"/>
  <c r="AP102" i="27"/>
  <c r="AN102" i="27"/>
  <c r="AQ102" i="27"/>
  <c r="AL105" i="27"/>
  <c r="AO105" i="27"/>
  <c r="AM105" i="27"/>
  <c r="AP105" i="27"/>
  <c r="AN105" i="27"/>
  <c r="AQ105" i="27"/>
  <c r="AL106" i="27"/>
  <c r="AO106" i="27"/>
  <c r="AM106" i="27"/>
  <c r="AP106" i="27"/>
  <c r="AN106" i="27"/>
  <c r="AQ106" i="27"/>
  <c r="AL109" i="27"/>
  <c r="AO109" i="27"/>
  <c r="AM109" i="27"/>
  <c r="AP109" i="27"/>
  <c r="AN109" i="27"/>
  <c r="AQ109" i="27"/>
  <c r="AL110" i="27"/>
  <c r="AO110" i="27"/>
  <c r="AM110" i="27"/>
  <c r="AP110" i="27"/>
  <c r="AN110" i="27"/>
  <c r="AQ110" i="27"/>
  <c r="AM75" i="31"/>
  <c r="AP75" i="31"/>
  <c r="AL75" i="31"/>
  <c r="AO75" i="31"/>
  <c r="AN75" i="31"/>
  <c r="AQ75" i="31"/>
  <c r="AM76" i="31"/>
  <c r="AP76" i="31"/>
  <c r="AL76" i="31"/>
  <c r="AO76" i="31"/>
  <c r="AN76" i="31"/>
  <c r="AQ76" i="31"/>
  <c r="AL77" i="31"/>
  <c r="AO77" i="31"/>
  <c r="AM77" i="31"/>
  <c r="AP77" i="31"/>
  <c r="AN77" i="31"/>
  <c r="AQ77" i="31"/>
  <c r="AL78" i="31"/>
  <c r="AO78" i="31"/>
  <c r="AM78" i="31"/>
  <c r="AP78" i="31"/>
  <c r="AN78" i="31"/>
  <c r="AQ78" i="31"/>
  <c r="AL79" i="31"/>
  <c r="AO79" i="31"/>
  <c r="AM79" i="31"/>
  <c r="AP79" i="31"/>
  <c r="AN79" i="31"/>
  <c r="AQ79" i="31"/>
  <c r="AL80" i="31"/>
  <c r="AO80" i="31"/>
  <c r="AM80" i="31"/>
  <c r="AP80" i="31"/>
  <c r="AN80" i="31"/>
  <c r="AL81" i="31"/>
  <c r="AM81" i="31"/>
  <c r="AP81" i="31"/>
  <c r="AN81" i="31"/>
  <c r="AQ81" i="31"/>
  <c r="AL84" i="31"/>
  <c r="AO84" i="31"/>
  <c r="AM84" i="31"/>
  <c r="AP84" i="31"/>
  <c r="AN84" i="31"/>
  <c r="AQ84" i="31"/>
  <c r="AL85" i="31"/>
  <c r="AO85" i="31"/>
  <c r="AM85" i="31"/>
  <c r="AP85" i="31"/>
  <c r="AN85" i="31"/>
  <c r="AQ85" i="31"/>
  <c r="AL86" i="31"/>
  <c r="AO86" i="31"/>
  <c r="AM86" i="31"/>
  <c r="AP86" i="31"/>
  <c r="AN86" i="31"/>
  <c r="AQ86" i="31"/>
  <c r="AL87" i="31"/>
  <c r="AM87" i="31"/>
  <c r="AP87" i="31"/>
  <c r="AN87" i="31"/>
  <c r="AQ87" i="31"/>
  <c r="AL88" i="31"/>
  <c r="AO88" i="31"/>
  <c r="AM88" i="31"/>
  <c r="AP88" i="31"/>
  <c r="AN88" i="31"/>
  <c r="AQ88" i="31"/>
  <c r="AL91" i="31"/>
  <c r="AO91" i="31"/>
  <c r="AM91" i="31"/>
  <c r="AP91" i="31"/>
  <c r="AN91" i="31"/>
  <c r="AQ91" i="31"/>
  <c r="AL92" i="31"/>
  <c r="AO92" i="31"/>
  <c r="AM92" i="31"/>
  <c r="AP92" i="31"/>
  <c r="AN92" i="31"/>
  <c r="AQ92" i="31"/>
  <c r="AL95" i="31"/>
  <c r="AO95" i="31"/>
  <c r="AM95" i="31"/>
  <c r="AP95" i="31"/>
  <c r="AN95" i="31"/>
  <c r="AQ95" i="31"/>
  <c r="AL96" i="31"/>
  <c r="AO96" i="31"/>
  <c r="AM96" i="31"/>
  <c r="AP96" i="31"/>
  <c r="AN96" i="31"/>
  <c r="AQ96" i="31"/>
  <c r="AL97" i="31"/>
  <c r="AO97" i="31"/>
  <c r="AM97" i="31"/>
  <c r="AP97" i="31"/>
  <c r="AN97" i="31"/>
  <c r="AQ97" i="31"/>
  <c r="AL98" i="31"/>
  <c r="AM98" i="31"/>
  <c r="AP98" i="31"/>
  <c r="AN98" i="31"/>
  <c r="AL101" i="31"/>
  <c r="AO101" i="31"/>
  <c r="AM101" i="31"/>
  <c r="AP101" i="31"/>
  <c r="AN101" i="31"/>
  <c r="AQ101" i="31"/>
  <c r="AL102" i="31"/>
  <c r="AO102" i="31"/>
  <c r="AM102" i="31"/>
  <c r="AP102" i="31"/>
  <c r="AN102" i="31"/>
  <c r="AQ102" i="31"/>
  <c r="AL105" i="31"/>
  <c r="AO105" i="31"/>
  <c r="AM105" i="31"/>
  <c r="AP105" i="31"/>
  <c r="AN105" i="31"/>
  <c r="AQ105" i="31"/>
  <c r="AL106" i="31"/>
  <c r="AO106" i="31"/>
  <c r="AM106" i="31"/>
  <c r="AP106" i="31"/>
  <c r="AN106" i="31"/>
  <c r="AQ106" i="31"/>
  <c r="AL109" i="31"/>
  <c r="AO109" i="31"/>
  <c r="AM109" i="31"/>
  <c r="AP109" i="31"/>
  <c r="AN109" i="31"/>
  <c r="AQ109" i="31"/>
  <c r="AL110" i="31"/>
  <c r="AO110" i="31"/>
  <c r="AM110" i="31"/>
  <c r="AP110" i="31"/>
  <c r="AN110" i="31"/>
  <c r="AQ110" i="31"/>
  <c r="BG102" i="28"/>
  <c r="BE102" i="28"/>
  <c r="BG98" i="28"/>
  <c r="BE98" i="28"/>
  <c r="BG88" i="28"/>
  <c r="BE88" i="28"/>
  <c r="BG87" i="28"/>
  <c r="BE87" i="28"/>
  <c r="BG81" i="28"/>
  <c r="BE81" i="28"/>
  <c r="BG80" i="28"/>
  <c r="BE80" i="28"/>
  <c r="AK81" i="28"/>
  <c r="BG102" i="27"/>
  <c r="BE102" i="27"/>
  <c r="BG98" i="27"/>
  <c r="BE98" i="27"/>
  <c r="BG88" i="27"/>
  <c r="BE88" i="27"/>
  <c r="BG87" i="27"/>
  <c r="BE87" i="27"/>
  <c r="BG81" i="27"/>
  <c r="BE81" i="27"/>
  <c r="BG80" i="27"/>
  <c r="BE80" i="27"/>
  <c r="BG81" i="31"/>
  <c r="BE81" i="31"/>
  <c r="BG80" i="31"/>
  <c r="BE80" i="31"/>
  <c r="BG88" i="31"/>
  <c r="BE88" i="31"/>
  <c r="BG87" i="31"/>
  <c r="BE87" i="31"/>
  <c r="BG98" i="31"/>
  <c r="BE98" i="31"/>
  <c r="BG102" i="31"/>
  <c r="BE102" i="31"/>
  <c r="AK87" i="27"/>
  <c r="AI113" i="27"/>
  <c r="W113" i="27"/>
  <c r="W114" i="27"/>
  <c r="V113" i="27"/>
  <c r="V114" i="27"/>
  <c r="U113" i="27"/>
  <c r="U114" i="27"/>
  <c r="T113" i="27"/>
  <c r="T114" i="27"/>
  <c r="S113" i="27"/>
  <c r="S114" i="27"/>
  <c r="R113" i="27"/>
  <c r="R114" i="27"/>
  <c r="Q113" i="27"/>
  <c r="Q114" i="27"/>
  <c r="P113" i="27"/>
  <c r="P114" i="27"/>
  <c r="O113" i="27"/>
  <c r="O114" i="27"/>
  <c r="N113" i="27"/>
  <c r="N114" i="27"/>
  <c r="M113" i="27"/>
  <c r="M114" i="27"/>
  <c r="BG110" i="27"/>
  <c r="BE110" i="27"/>
  <c r="BG109" i="27"/>
  <c r="BE109" i="27"/>
  <c r="BI108" i="27"/>
  <c r="BG106" i="27"/>
  <c r="BE106" i="27"/>
  <c r="BG105" i="27"/>
  <c r="BE105" i="27"/>
  <c r="BI104" i="27"/>
  <c r="BG101" i="27"/>
  <c r="BE101" i="27"/>
  <c r="BI100" i="27"/>
  <c r="BG97" i="27"/>
  <c r="BE97" i="27"/>
  <c r="BG96" i="27"/>
  <c r="BE96" i="27"/>
  <c r="BG95" i="27"/>
  <c r="BE95" i="27"/>
  <c r="BI94" i="27"/>
  <c r="BG92" i="27"/>
  <c r="BE92" i="27"/>
  <c r="BG91" i="27"/>
  <c r="BE91" i="27"/>
  <c r="BI90" i="27"/>
  <c r="BG86" i="27"/>
  <c r="BE86" i="27"/>
  <c r="BG85" i="27"/>
  <c r="BE85" i="27"/>
  <c r="BG84" i="27"/>
  <c r="BE84" i="27"/>
  <c r="BI83" i="27"/>
  <c r="BG79" i="27"/>
  <c r="BE79" i="27"/>
  <c r="BG78" i="27"/>
  <c r="BE78" i="27"/>
  <c r="BG77" i="27"/>
  <c r="BE77" i="27"/>
  <c r="BG76" i="27"/>
  <c r="BE76" i="27"/>
  <c r="BG75" i="27"/>
  <c r="BE75" i="27"/>
  <c r="BI74" i="27"/>
  <c r="BD110" i="27"/>
  <c r="BD105" i="27"/>
  <c r="BD91" i="27"/>
  <c r="AK91" i="27"/>
  <c r="AK77" i="27"/>
  <c r="AK75" i="27"/>
  <c r="AI113" i="28"/>
  <c r="K115" i="28"/>
  <c r="W113" i="28"/>
  <c r="W114" i="28"/>
  <c r="V113" i="28"/>
  <c r="V114" i="28"/>
  <c r="U113" i="28"/>
  <c r="U114" i="28"/>
  <c r="T113" i="28"/>
  <c r="T114" i="28"/>
  <c r="S113" i="28"/>
  <c r="S114" i="28"/>
  <c r="R113" i="28"/>
  <c r="R114" i="28"/>
  <c r="Q113" i="28"/>
  <c r="Q114" i="28"/>
  <c r="P113" i="28"/>
  <c r="P114" i="28"/>
  <c r="O113" i="28"/>
  <c r="O114" i="28"/>
  <c r="N113" i="28"/>
  <c r="N114" i="28"/>
  <c r="M113" i="28"/>
  <c r="M114" i="28"/>
  <c r="BG110" i="28"/>
  <c r="BE110" i="28"/>
  <c r="BG109" i="28"/>
  <c r="BE109" i="28"/>
  <c r="BI108" i="28"/>
  <c r="BG106" i="28"/>
  <c r="BE106" i="28"/>
  <c r="BG105" i="28"/>
  <c r="BE105" i="28"/>
  <c r="BI104" i="28"/>
  <c r="BG101" i="28"/>
  <c r="BE101" i="28"/>
  <c r="BI100" i="28"/>
  <c r="BG97" i="28"/>
  <c r="BE97" i="28"/>
  <c r="BG96" i="28"/>
  <c r="BE96" i="28"/>
  <c r="BG95" i="28"/>
  <c r="BE95" i="28"/>
  <c r="BI94" i="28"/>
  <c r="BG92" i="28"/>
  <c r="BE92" i="28"/>
  <c r="BG91" i="28"/>
  <c r="BE91" i="28"/>
  <c r="BI90" i="28"/>
  <c r="BG86" i="28"/>
  <c r="BE86" i="28"/>
  <c r="BG85" i="28"/>
  <c r="BE85" i="28"/>
  <c r="BG84" i="28"/>
  <c r="BE84" i="28"/>
  <c r="BI83" i="28"/>
  <c r="BG79" i="28"/>
  <c r="BE79" i="28"/>
  <c r="BG78" i="28"/>
  <c r="BE78" i="28"/>
  <c r="BG77" i="28"/>
  <c r="BE77" i="28"/>
  <c r="BG76" i="28"/>
  <c r="BE76" i="28"/>
  <c r="BG75" i="28"/>
  <c r="BE75" i="28"/>
  <c r="BI74" i="28"/>
  <c r="AI32" i="28"/>
  <c r="T32" i="28"/>
  <c r="AI18" i="28"/>
  <c r="T18" i="28"/>
  <c r="AI16" i="28"/>
  <c r="T16" i="28"/>
  <c r="AI14" i="28"/>
  <c r="T14" i="28"/>
  <c r="AI12" i="28"/>
  <c r="T12" i="28"/>
  <c r="AI10" i="28"/>
  <c r="T10" i="28"/>
  <c r="AI2" i="28"/>
  <c r="A2" i="28"/>
  <c r="AI32" i="27"/>
  <c r="T32" i="27"/>
  <c r="AI18" i="27"/>
  <c r="T18" i="27"/>
  <c r="AI16" i="27"/>
  <c r="T16" i="27"/>
  <c r="AI14" i="27"/>
  <c r="T14" i="27"/>
  <c r="AI12" i="27"/>
  <c r="T12" i="27"/>
  <c r="AI10" i="27"/>
  <c r="T10" i="27"/>
  <c r="AI2" i="27"/>
  <c r="A2" i="27"/>
  <c r="AI113" i="31"/>
  <c r="K115" i="31"/>
  <c r="M113" i="31"/>
  <c r="M114" i="31"/>
  <c r="AI114" i="27"/>
  <c r="BD85" i="28"/>
  <c r="BD84" i="28"/>
  <c r="BD96" i="28"/>
  <c r="AK77" i="28"/>
  <c r="BD105" i="28"/>
  <c r="AK76" i="28"/>
  <c r="BD97" i="28"/>
  <c r="W113" i="31"/>
  <c r="W114" i="31"/>
  <c r="V113" i="31"/>
  <c r="V114" i="31"/>
  <c r="U113" i="31"/>
  <c r="U114" i="31"/>
  <c r="T113" i="31"/>
  <c r="T114" i="31"/>
  <c r="S113" i="31"/>
  <c r="S114" i="31"/>
  <c r="R113" i="31"/>
  <c r="R114" i="31"/>
  <c r="Q113" i="31"/>
  <c r="P113" i="31"/>
  <c r="P114" i="31"/>
  <c r="O113" i="31"/>
  <c r="N113" i="31"/>
  <c r="N114" i="31"/>
  <c r="AI114" i="28"/>
  <c r="B63" i="28"/>
  <c r="AB30" i="28"/>
  <c r="T30" i="28"/>
  <c r="M12" i="28"/>
  <c r="AF2" i="28"/>
  <c r="X4" i="28"/>
  <c r="L4" i="28"/>
  <c r="X2" i="28"/>
  <c r="L2" i="28"/>
  <c r="B63" i="27"/>
  <c r="AB30" i="27"/>
  <c r="T30" i="27"/>
  <c r="T24" i="27"/>
  <c r="T23" i="27"/>
  <c r="M12" i="27"/>
  <c r="AF2" i="27"/>
  <c r="X4" i="27"/>
  <c r="L4" i="27"/>
  <c r="X2" i="27"/>
  <c r="L2" i="27"/>
  <c r="Q114" i="31"/>
  <c r="O114" i="31"/>
  <c r="BG110" i="31"/>
  <c r="BE110" i="31"/>
  <c r="BG109" i="31"/>
  <c r="BE109" i="31"/>
  <c r="BI108" i="31"/>
  <c r="BG106" i="31"/>
  <c r="BE106" i="31"/>
  <c r="BG105" i="31"/>
  <c r="BE105" i="31"/>
  <c r="BI104" i="31"/>
  <c r="BG101" i="31"/>
  <c r="BE101" i="31"/>
  <c r="BI100" i="31"/>
  <c r="BG97" i="31"/>
  <c r="BE97" i="31"/>
  <c r="BG96" i="31"/>
  <c r="BE96" i="31"/>
  <c r="BG95" i="31"/>
  <c r="BE95" i="31"/>
  <c r="BI94" i="31"/>
  <c r="BG92" i="31"/>
  <c r="BE92" i="31"/>
  <c r="BG91" i="31"/>
  <c r="BE91" i="31"/>
  <c r="BI90" i="31"/>
  <c r="BG86" i="31"/>
  <c r="BE86" i="31"/>
  <c r="BG85" i="31"/>
  <c r="BE85" i="31"/>
  <c r="BG84" i="31"/>
  <c r="BE84" i="31"/>
  <c r="BI83" i="31"/>
  <c r="BG79" i="31"/>
  <c r="BE79" i="31"/>
  <c r="BG78" i="31"/>
  <c r="BE78" i="31"/>
  <c r="BG77" i="31"/>
  <c r="BE77" i="31"/>
  <c r="BG76" i="31"/>
  <c r="BE76" i="31"/>
  <c r="BG75" i="31"/>
  <c r="BE75" i="31"/>
  <c r="BI74" i="31"/>
  <c r="B63" i="31"/>
  <c r="AI32" i="31"/>
  <c r="AB30" i="31"/>
  <c r="T30" i="31"/>
  <c r="AI18" i="31"/>
  <c r="T18" i="31"/>
  <c r="AI16" i="31"/>
  <c r="T16" i="31"/>
  <c r="AI14" i="31"/>
  <c r="T14" i="31"/>
  <c r="AI12" i="31"/>
  <c r="T12" i="31"/>
  <c r="AI10" i="31"/>
  <c r="T10" i="31"/>
  <c r="X4" i="31"/>
  <c r="L4" i="31"/>
  <c r="AI2" i="31"/>
  <c r="A2" i="31"/>
  <c r="AF2" i="31"/>
  <c r="X2" i="31"/>
  <c r="L2" i="31"/>
  <c r="BD86" i="31"/>
  <c r="AK78" i="31"/>
  <c r="BD92" i="31"/>
  <c r="AK75" i="31"/>
  <c r="AK79" i="31"/>
  <c r="AI114" i="31"/>
  <c r="T33" i="27"/>
  <c r="BD109" i="28"/>
  <c r="AK109" i="28"/>
  <c r="AK106" i="27"/>
  <c r="AK105" i="27"/>
  <c r="AK92" i="28"/>
  <c r="AK84" i="31"/>
  <c r="BD91" i="31"/>
  <c r="AK101" i="28"/>
  <c r="AK78" i="28"/>
  <c r="BD75" i="28"/>
  <c r="BD95" i="27"/>
  <c r="AK97" i="27"/>
  <c r="BD109" i="27"/>
  <c r="AK80" i="31"/>
  <c r="BD97" i="31"/>
  <c r="BD92" i="27"/>
  <c r="AR85" i="28"/>
  <c r="AS85" i="28"/>
  <c r="BD110" i="28"/>
  <c r="AK92" i="31"/>
  <c r="AK84" i="28"/>
  <c r="BD77" i="28"/>
  <c r="AK95" i="28"/>
  <c r="BD95" i="28"/>
  <c r="BD106" i="27"/>
  <c r="BD75" i="27"/>
  <c r="BD87" i="31"/>
  <c r="BD81" i="28"/>
  <c r="BD77" i="31"/>
  <c r="BD76" i="31"/>
  <c r="BD91" i="28"/>
  <c r="AK101" i="27"/>
  <c r="BD76" i="27"/>
  <c r="BD86" i="27"/>
  <c r="BD97" i="27"/>
  <c r="BD98" i="27"/>
  <c r="BD87" i="28"/>
  <c r="AK87" i="31"/>
  <c r="AR97" i="28"/>
  <c r="AT97" i="28"/>
  <c r="AR95" i="28"/>
  <c r="AU95" i="28"/>
  <c r="AK106" i="31"/>
  <c r="BD106" i="31"/>
  <c r="BD78" i="31"/>
  <c r="BD105" i="31"/>
  <c r="AK86" i="28"/>
  <c r="AK110" i="28"/>
  <c r="BD101" i="28"/>
  <c r="AK85" i="27"/>
  <c r="BD85" i="27"/>
  <c r="AK109" i="27"/>
  <c r="BD81" i="31"/>
  <c r="BD80" i="27"/>
  <c r="AK88" i="28"/>
  <c r="AR97" i="31"/>
  <c r="AU97" i="31"/>
  <c r="AR109" i="28"/>
  <c r="AS109" i="28"/>
  <c r="AR81" i="28"/>
  <c r="AX81" i="28"/>
  <c r="AK76" i="31"/>
  <c r="BD84" i="31"/>
  <c r="AK105" i="31"/>
  <c r="BD96" i="31"/>
  <c r="BD79" i="28"/>
  <c r="AK97" i="28"/>
  <c r="AK96" i="28"/>
  <c r="AK95" i="27"/>
  <c r="AK79" i="27"/>
  <c r="BD79" i="27"/>
  <c r="AK81" i="27"/>
  <c r="AR75" i="28"/>
  <c r="AY75" i="28"/>
  <c r="AS97" i="28"/>
  <c r="AS95" i="28"/>
  <c r="AR105" i="28"/>
  <c r="AV105" i="28"/>
  <c r="AK101" i="31"/>
  <c r="AK96" i="31"/>
  <c r="BD85" i="31"/>
  <c r="BD75" i="31"/>
  <c r="AK95" i="31"/>
  <c r="BD95" i="31"/>
  <c r="AK97" i="31"/>
  <c r="AK79" i="28"/>
  <c r="BD76" i="28"/>
  <c r="BD101" i="27"/>
  <c r="BD84" i="27"/>
  <c r="AK84" i="27"/>
  <c r="K118" i="27"/>
  <c r="AK88" i="31"/>
  <c r="AK80" i="27"/>
  <c r="BD87" i="27"/>
  <c r="AK102" i="27"/>
  <c r="BD88" i="27"/>
  <c r="AR85" i="31"/>
  <c r="AR78" i="31"/>
  <c r="AR91" i="28"/>
  <c r="AR79" i="28"/>
  <c r="AK85" i="31"/>
  <c r="BD101" i="31"/>
  <c r="AK91" i="31"/>
  <c r="AK110" i="31"/>
  <c r="K118" i="31"/>
  <c r="AK75" i="28"/>
  <c r="AK105" i="28"/>
  <c r="AK85" i="28"/>
  <c r="BD86" i="28"/>
  <c r="K118" i="28"/>
  <c r="AK86" i="27"/>
  <c r="AK96" i="27"/>
  <c r="BD96" i="27"/>
  <c r="AK78" i="27"/>
  <c r="BD78" i="27"/>
  <c r="BD88" i="31"/>
  <c r="AK88" i="27"/>
  <c r="BD102" i="27"/>
  <c r="AK80" i="28"/>
  <c r="AK102" i="31"/>
  <c r="AR84" i="31"/>
  <c r="AR109" i="27"/>
  <c r="AX109" i="27"/>
  <c r="AR101" i="27"/>
  <c r="AV101" i="27"/>
  <c r="AR95" i="27"/>
  <c r="AR87" i="27"/>
  <c r="AY87" i="27"/>
  <c r="AR81" i="27"/>
  <c r="AR77" i="27"/>
  <c r="AK86" i="31"/>
  <c r="BD79" i="31"/>
  <c r="AK109" i="31"/>
  <c r="BD109" i="31"/>
  <c r="AK77" i="31"/>
  <c r="BD110" i="31"/>
  <c r="AK91" i="28"/>
  <c r="AK76" i="27"/>
  <c r="AK92" i="27"/>
  <c r="BD77" i="27"/>
  <c r="AK110" i="27"/>
  <c r="BD102" i="31"/>
  <c r="BD81" i="27"/>
  <c r="AK98" i="27"/>
  <c r="AO87" i="31"/>
  <c r="AR79" i="31"/>
  <c r="AY79" i="31"/>
  <c r="AR75" i="27"/>
  <c r="AR110" i="28"/>
  <c r="AX110" i="28"/>
  <c r="AK106" i="28"/>
  <c r="AR101" i="28"/>
  <c r="AV101" i="28"/>
  <c r="AR96" i="28"/>
  <c r="AX96" i="28"/>
  <c r="AR84" i="28"/>
  <c r="AT84" i="28"/>
  <c r="AR77" i="28"/>
  <c r="AW77" i="28"/>
  <c r="AR95" i="31"/>
  <c r="AQ78" i="28"/>
  <c r="BD78" i="28"/>
  <c r="AO98" i="31"/>
  <c r="AK98" i="31"/>
  <c r="AV97" i="31"/>
  <c r="T33" i="28"/>
  <c r="T32" i="31"/>
  <c r="T33" i="31"/>
  <c r="K115" i="27"/>
  <c r="AQ98" i="31"/>
  <c r="BD98" i="31"/>
  <c r="AR92" i="31"/>
  <c r="AR91" i="31"/>
  <c r="AR87" i="31"/>
  <c r="AQ80" i="31"/>
  <c r="AR80" i="31"/>
  <c r="BD80" i="31"/>
  <c r="AW79" i="31"/>
  <c r="AR109" i="31"/>
  <c r="AP106" i="28"/>
  <c r="AR106" i="28"/>
  <c r="BD106" i="28"/>
  <c r="AW101" i="28"/>
  <c r="AX97" i="28"/>
  <c r="AV96" i="28"/>
  <c r="AY96" i="28"/>
  <c r="AP92" i="28"/>
  <c r="AR92" i="28"/>
  <c r="BD92" i="28"/>
  <c r="AK87" i="28"/>
  <c r="AO87" i="28"/>
  <c r="AR87" i="28"/>
  <c r="AY85" i="28"/>
  <c r="AP80" i="28"/>
  <c r="AR80" i="28"/>
  <c r="BD80" i="28"/>
  <c r="AV77" i="28"/>
  <c r="AX77" i="28"/>
  <c r="AV75" i="28"/>
  <c r="AR106" i="31"/>
  <c r="AR105" i="31"/>
  <c r="AR101" i="31"/>
  <c r="AX85" i="31"/>
  <c r="AY85" i="31"/>
  <c r="AX101" i="27"/>
  <c r="BB101" i="27"/>
  <c r="AW101" i="27"/>
  <c r="AY101" i="27"/>
  <c r="AX95" i="27"/>
  <c r="BB95" i="27"/>
  <c r="AV95" i="27"/>
  <c r="AW95" i="27"/>
  <c r="AY95" i="27"/>
  <c r="AT95" i="27"/>
  <c r="AX81" i="27"/>
  <c r="AY81" i="27"/>
  <c r="AV81" i="27"/>
  <c r="AS81" i="27"/>
  <c r="AU81" i="27"/>
  <c r="AX77" i="27"/>
  <c r="AW77" i="27"/>
  <c r="AV77" i="27"/>
  <c r="AY77" i="27"/>
  <c r="AU77" i="27"/>
  <c r="AW75" i="28"/>
  <c r="AV91" i="28"/>
  <c r="AY91" i="28"/>
  <c r="AW91" i="28"/>
  <c r="AX91" i="28"/>
  <c r="AU91" i="28"/>
  <c r="AV79" i="28"/>
  <c r="AY79" i="28"/>
  <c r="AX79" i="28"/>
  <c r="AW79" i="28"/>
  <c r="AU79" i="28"/>
  <c r="BD88" i="28"/>
  <c r="AK102" i="28"/>
  <c r="AO81" i="31"/>
  <c r="AR81" i="31"/>
  <c r="AK81" i="31"/>
  <c r="AR77" i="31"/>
  <c r="AR75" i="31"/>
  <c r="AR105" i="27"/>
  <c r="AR97" i="27"/>
  <c r="AR91" i="27"/>
  <c r="AR85" i="27"/>
  <c r="AR79" i="27"/>
  <c r="AR102" i="28"/>
  <c r="AP98" i="28"/>
  <c r="AR98" i="28"/>
  <c r="AK98" i="28"/>
  <c r="AR88" i="28"/>
  <c r="AR78" i="28"/>
  <c r="BD102" i="28"/>
  <c r="AR86" i="31"/>
  <c r="AR110" i="27"/>
  <c r="AR102" i="27"/>
  <c r="AR96" i="27"/>
  <c r="AR88" i="27"/>
  <c r="AR84" i="27"/>
  <c r="AR78" i="27"/>
  <c r="AR86" i="28"/>
  <c r="AR76" i="28"/>
  <c r="AR110" i="31"/>
  <c r="AR102" i="31"/>
  <c r="AR96" i="31"/>
  <c r="AR88" i="31"/>
  <c r="AR76" i="31"/>
  <c r="AR106" i="27"/>
  <c r="AR98" i="27"/>
  <c r="AR92" i="27"/>
  <c r="AR86" i="27"/>
  <c r="AR80" i="27"/>
  <c r="AR76" i="27"/>
  <c r="AY75" i="27"/>
  <c r="AV75" i="27"/>
  <c r="AX75" i="27"/>
  <c r="AW109" i="28"/>
  <c r="AY109" i="28"/>
  <c r="AS81" i="28"/>
  <c r="AU109" i="28"/>
  <c r="AW97" i="28"/>
  <c r="AT109" i="27"/>
  <c r="AY97" i="28"/>
  <c r="AU97" i="28"/>
  <c r="AW109" i="27"/>
  <c r="AV97" i="28"/>
  <c r="AX79" i="31"/>
  <c r="AT81" i="28"/>
  <c r="AV109" i="28"/>
  <c r="AY109" i="27"/>
  <c r="AY101" i="28"/>
  <c r="AV109" i="27"/>
  <c r="AT109" i="28"/>
  <c r="AW105" i="28"/>
  <c r="AT87" i="27"/>
  <c r="AV85" i="28"/>
  <c r="AV110" i="28"/>
  <c r="AS97" i="31"/>
  <c r="AX97" i="31"/>
  <c r="AU85" i="28"/>
  <c r="AW85" i="28"/>
  <c r="AW97" i="31"/>
  <c r="AT85" i="28"/>
  <c r="AK113" i="31"/>
  <c r="AK114" i="31"/>
  <c r="K116" i="31"/>
  <c r="K117" i="31"/>
  <c r="BB77" i="27"/>
  <c r="AX85" i="28"/>
  <c r="AY97" i="31"/>
  <c r="AT97" i="31"/>
  <c r="AZ109" i="28"/>
  <c r="AX105" i="28"/>
  <c r="AT75" i="28"/>
  <c r="AU75" i="28"/>
  <c r="AY95" i="28"/>
  <c r="AZ97" i="28"/>
  <c r="AY81" i="28"/>
  <c r="BB81" i="28"/>
  <c r="AX95" i="28"/>
  <c r="BB95" i="28"/>
  <c r="AX87" i="27"/>
  <c r="BB87" i="27"/>
  <c r="AY84" i="28"/>
  <c r="AW81" i="28"/>
  <c r="AW95" i="28"/>
  <c r="AY105" i="28"/>
  <c r="AX75" i="28"/>
  <c r="AW96" i="28"/>
  <c r="AS75" i="28"/>
  <c r="AZ75" i="28"/>
  <c r="AX109" i="28"/>
  <c r="BB109" i="28"/>
  <c r="AT95" i="28"/>
  <c r="AU81" i="28"/>
  <c r="AZ81" i="28"/>
  <c r="AX84" i="28"/>
  <c r="AV81" i="28"/>
  <c r="AV95" i="28"/>
  <c r="AS105" i="28"/>
  <c r="AT110" i="28"/>
  <c r="AT105" i="28"/>
  <c r="AU105" i="28"/>
  <c r="AZ95" i="28"/>
  <c r="AY84" i="31"/>
  <c r="AW84" i="31"/>
  <c r="AT84" i="31"/>
  <c r="AU84" i="31"/>
  <c r="AV84" i="31"/>
  <c r="AS84" i="31"/>
  <c r="AK113" i="27"/>
  <c r="AK114" i="27"/>
  <c r="K116" i="27"/>
  <c r="X114" i="27"/>
  <c r="AK113" i="28"/>
  <c r="AK114" i="28"/>
  <c r="K116" i="28"/>
  <c r="X113" i="28"/>
  <c r="AX84" i="31"/>
  <c r="BB84" i="31"/>
  <c r="AW87" i="27"/>
  <c r="AY77" i="28"/>
  <c r="BB77" i="28"/>
  <c r="AW84" i="28"/>
  <c r="AS96" i="28"/>
  <c r="AU96" i="28"/>
  <c r="AT96" i="28"/>
  <c r="AW75" i="27"/>
  <c r="AU75" i="27"/>
  <c r="AT75" i="27"/>
  <c r="AS75" i="27"/>
  <c r="AU95" i="27"/>
  <c r="AS95" i="27"/>
  <c r="AZ95" i="27"/>
  <c r="AS85" i="31"/>
  <c r="AW85" i="31"/>
  <c r="AU85" i="31"/>
  <c r="AV85" i="31"/>
  <c r="AT85" i="31"/>
  <c r="AS110" i="28"/>
  <c r="AU110" i="28"/>
  <c r="AY78" i="31"/>
  <c r="AU78" i="31"/>
  <c r="AW78" i="31"/>
  <c r="AT78" i="31"/>
  <c r="AX78" i="31"/>
  <c r="AS78" i="31"/>
  <c r="AV78" i="31"/>
  <c r="BB79" i="28"/>
  <c r="BB91" i="28"/>
  <c r="AZ105" i="28"/>
  <c r="AU87" i="27"/>
  <c r="BB109" i="27"/>
  <c r="AS84" i="28"/>
  <c r="AV84" i="28"/>
  <c r="AJ84" i="28"/>
  <c r="AY110" i="28"/>
  <c r="BB110" i="28"/>
  <c r="AR98" i="31"/>
  <c r="AY98" i="31"/>
  <c r="AX101" i="28"/>
  <c r="BB101" i="28"/>
  <c r="AT101" i="28"/>
  <c r="AS101" i="28"/>
  <c r="AU101" i="28"/>
  <c r="AV79" i="31"/>
  <c r="AT79" i="31"/>
  <c r="AU79" i="31"/>
  <c r="AS79" i="31"/>
  <c r="AS77" i="27"/>
  <c r="AT77" i="27"/>
  <c r="AU101" i="27"/>
  <c r="AS101" i="27"/>
  <c r="AT101" i="27"/>
  <c r="AT79" i="28"/>
  <c r="AS79" i="28"/>
  <c r="AS87" i="27"/>
  <c r="AV87" i="27"/>
  <c r="AU84" i="28"/>
  <c r="AW110" i="28"/>
  <c r="AU77" i="28"/>
  <c r="AS77" i="28"/>
  <c r="AT77" i="28"/>
  <c r="AT81" i="27"/>
  <c r="AW81" i="27"/>
  <c r="AU109" i="27"/>
  <c r="AS109" i="27"/>
  <c r="AZ109" i="27"/>
  <c r="AS91" i="28"/>
  <c r="AZ91" i="28"/>
  <c r="AT91" i="28"/>
  <c r="AZ85" i="28"/>
  <c r="AV80" i="28"/>
  <c r="AX80" i="28"/>
  <c r="AY80" i="28"/>
  <c r="AU80" i="28"/>
  <c r="AT80" i="28"/>
  <c r="AW80" i="28"/>
  <c r="AS80" i="28"/>
  <c r="X114" i="28"/>
  <c r="AW80" i="31"/>
  <c r="AY80" i="31"/>
  <c r="AV80" i="31"/>
  <c r="AS80" i="31"/>
  <c r="AU80" i="31"/>
  <c r="AX80" i="31"/>
  <c r="BB80" i="31"/>
  <c r="AT80" i="31"/>
  <c r="AV92" i="28"/>
  <c r="AX92" i="28"/>
  <c r="AW92" i="28"/>
  <c r="AY92" i="28"/>
  <c r="AS92" i="28"/>
  <c r="AU92" i="28"/>
  <c r="AT92" i="28"/>
  <c r="AY80" i="27"/>
  <c r="AV80" i="27"/>
  <c r="AX80" i="27"/>
  <c r="AW80" i="27"/>
  <c r="AT80" i="27"/>
  <c r="AS80" i="27"/>
  <c r="AU80" i="27"/>
  <c r="AY102" i="31"/>
  <c r="AX102" i="31"/>
  <c r="AU102" i="31"/>
  <c r="AT102" i="31"/>
  <c r="AS102" i="31"/>
  <c r="AW102" i="31"/>
  <c r="AV102" i="31"/>
  <c r="AV98" i="28"/>
  <c r="AX98" i="28"/>
  <c r="AW98" i="28"/>
  <c r="AY98" i="28"/>
  <c r="AT98" i="28"/>
  <c r="AS98" i="28"/>
  <c r="AU98" i="28"/>
  <c r="AW96" i="27"/>
  <c r="AX96" i="27"/>
  <c r="AV96" i="27"/>
  <c r="AY96" i="27"/>
  <c r="AT96" i="27"/>
  <c r="AS96" i="27"/>
  <c r="AU96" i="27"/>
  <c r="AW86" i="31"/>
  <c r="AX86" i="31"/>
  <c r="AV86" i="31"/>
  <c r="AY86" i="31"/>
  <c r="AT86" i="31"/>
  <c r="AS86" i="31"/>
  <c r="AU86" i="31"/>
  <c r="AW85" i="27"/>
  <c r="AV85" i="27"/>
  <c r="AY85" i="27"/>
  <c r="AT85" i="27"/>
  <c r="AX85" i="27"/>
  <c r="AS85" i="27"/>
  <c r="AU85" i="27"/>
  <c r="AX75" i="31"/>
  <c r="AY75" i="31"/>
  <c r="AW75" i="31"/>
  <c r="AV75" i="31"/>
  <c r="AT75" i="31"/>
  <c r="AU75" i="31"/>
  <c r="AS75" i="31"/>
  <c r="BA91" i="28"/>
  <c r="BC91" i="28"/>
  <c r="A91" i="28"/>
  <c r="AJ91" i="28"/>
  <c r="AW101" i="31"/>
  <c r="AV101" i="31"/>
  <c r="AY101" i="31"/>
  <c r="AX101" i="31"/>
  <c r="AT101" i="31"/>
  <c r="AU101" i="31"/>
  <c r="AS101" i="31"/>
  <c r="AJ101" i="28"/>
  <c r="BA101" i="28"/>
  <c r="BC101" i="28"/>
  <c r="A101" i="28"/>
  <c r="AY86" i="27"/>
  <c r="AX86" i="27"/>
  <c r="AV86" i="27"/>
  <c r="AW86" i="27"/>
  <c r="AT86" i="27"/>
  <c r="AU86" i="27"/>
  <c r="AS86" i="27"/>
  <c r="AW102" i="27"/>
  <c r="AV102" i="27"/>
  <c r="AY102" i="27"/>
  <c r="AU102" i="27"/>
  <c r="AX102" i="27"/>
  <c r="AS102" i="27"/>
  <c r="AT102" i="27"/>
  <c r="BB81" i="27"/>
  <c r="AJ85" i="28"/>
  <c r="BA85" i="28"/>
  <c r="BC85" i="28"/>
  <c r="A85" i="28"/>
  <c r="BA96" i="28"/>
  <c r="BC96" i="28"/>
  <c r="A96" i="28"/>
  <c r="AJ96" i="28"/>
  <c r="BA97" i="28"/>
  <c r="BC97" i="28"/>
  <c r="A97" i="28"/>
  <c r="AJ97" i="28"/>
  <c r="BA97" i="31"/>
  <c r="BC97" i="31"/>
  <c r="A97" i="31"/>
  <c r="AJ97" i="31"/>
  <c r="X114" i="31"/>
  <c r="AV106" i="28"/>
  <c r="AX106" i="28"/>
  <c r="AY106" i="28"/>
  <c r="AW106" i="28"/>
  <c r="AT106" i="28"/>
  <c r="AS106" i="28"/>
  <c r="AU106" i="28"/>
  <c r="AY106" i="27"/>
  <c r="AV106" i="27"/>
  <c r="AX106" i="27"/>
  <c r="AW106" i="27"/>
  <c r="AU106" i="27"/>
  <c r="AT106" i="27"/>
  <c r="AS106" i="27"/>
  <c r="BB75" i="28"/>
  <c r="AV109" i="31"/>
  <c r="AX109" i="31"/>
  <c r="AW109" i="31"/>
  <c r="AY109" i="31"/>
  <c r="AU109" i="31"/>
  <c r="AT109" i="31"/>
  <c r="AS109" i="31"/>
  <c r="AW92" i="31"/>
  <c r="AY92" i="31"/>
  <c r="AV92" i="31"/>
  <c r="AX92" i="31"/>
  <c r="AS92" i="31"/>
  <c r="AT92" i="31"/>
  <c r="AU92" i="31"/>
  <c r="AV98" i="31"/>
  <c r="BA75" i="27"/>
  <c r="AJ75" i="27"/>
  <c r="AW76" i="31"/>
  <c r="AV76" i="31"/>
  <c r="AX76" i="31"/>
  <c r="AY76" i="31"/>
  <c r="AT76" i="31"/>
  <c r="AS76" i="31"/>
  <c r="AU76" i="31"/>
  <c r="AW78" i="27"/>
  <c r="AV78" i="27"/>
  <c r="AY78" i="27"/>
  <c r="AS78" i="27"/>
  <c r="AT78" i="27"/>
  <c r="AX78" i="27"/>
  <c r="AU78" i="27"/>
  <c r="AX105" i="31"/>
  <c r="AV105" i="31"/>
  <c r="AW105" i="31"/>
  <c r="AY105" i="31"/>
  <c r="AS105" i="31"/>
  <c r="AT105" i="31"/>
  <c r="AU105" i="31"/>
  <c r="BB75" i="27"/>
  <c r="BA109" i="27"/>
  <c r="BC109" i="27"/>
  <c r="A109" i="27"/>
  <c r="AJ109" i="27"/>
  <c r="AY110" i="31"/>
  <c r="AW110" i="31"/>
  <c r="AX110" i="31"/>
  <c r="AV110" i="31"/>
  <c r="AT110" i="31"/>
  <c r="AS110" i="31"/>
  <c r="AU110" i="31"/>
  <c r="AV91" i="27"/>
  <c r="AY91" i="27"/>
  <c r="AX91" i="27"/>
  <c r="BB91" i="27"/>
  <c r="AW91" i="27"/>
  <c r="AU91" i="27"/>
  <c r="AS91" i="27"/>
  <c r="AT91" i="27"/>
  <c r="AW77" i="31"/>
  <c r="AY77" i="31"/>
  <c r="AV77" i="31"/>
  <c r="AX77" i="31"/>
  <c r="BB77" i="31"/>
  <c r="AU77" i="31"/>
  <c r="AT77" i="31"/>
  <c r="AS77" i="31"/>
  <c r="AH91" i="28"/>
  <c r="AJ105" i="28"/>
  <c r="BA105" i="28"/>
  <c r="BC105" i="28"/>
  <c r="A105" i="28"/>
  <c r="AY92" i="27"/>
  <c r="AW92" i="27"/>
  <c r="AV92" i="27"/>
  <c r="AS92" i="27"/>
  <c r="AX92" i="27"/>
  <c r="BB92" i="27"/>
  <c r="AU92" i="27"/>
  <c r="AT92" i="27"/>
  <c r="AY88" i="31"/>
  <c r="AX88" i="31"/>
  <c r="AS88" i="31"/>
  <c r="AW88" i="31"/>
  <c r="AU88" i="31"/>
  <c r="AV88" i="31"/>
  <c r="AT88" i="31"/>
  <c r="AV76" i="28"/>
  <c r="AX76" i="28"/>
  <c r="AW76" i="28"/>
  <c r="AY76" i="28"/>
  <c r="AT76" i="28"/>
  <c r="AS76" i="28"/>
  <c r="AU76" i="28"/>
  <c r="AW84" i="27"/>
  <c r="AV84" i="27"/>
  <c r="AY84" i="27"/>
  <c r="AX84" i="27"/>
  <c r="AT84" i="27"/>
  <c r="AS84" i="27"/>
  <c r="AU84" i="27"/>
  <c r="AW110" i="27"/>
  <c r="AV110" i="27"/>
  <c r="AX110" i="27"/>
  <c r="AY110" i="27"/>
  <c r="AT110" i="27"/>
  <c r="AU110" i="27"/>
  <c r="AS110" i="27"/>
  <c r="AV78" i="28"/>
  <c r="AX78" i="28"/>
  <c r="AW78" i="28"/>
  <c r="AU78" i="28"/>
  <c r="AY78" i="28"/>
  <c r="AT78" i="28"/>
  <c r="AS78" i="28"/>
  <c r="AV102" i="28"/>
  <c r="AX102" i="28"/>
  <c r="AW102" i="28"/>
  <c r="AT102" i="28"/>
  <c r="AS102" i="28"/>
  <c r="AY102" i="28"/>
  <c r="AU102" i="28"/>
  <c r="AY97" i="27"/>
  <c r="AV97" i="27"/>
  <c r="AX97" i="27"/>
  <c r="AW97" i="27"/>
  <c r="AT97" i="27"/>
  <c r="AU97" i="27"/>
  <c r="AS97" i="27"/>
  <c r="AJ77" i="27"/>
  <c r="BA77" i="27"/>
  <c r="BC77" i="27"/>
  <c r="A77" i="27"/>
  <c r="AZ81" i="27"/>
  <c r="BA87" i="27"/>
  <c r="BC87" i="27"/>
  <c r="A87" i="27"/>
  <c r="AJ87" i="27"/>
  <c r="BA101" i="27"/>
  <c r="BC101" i="27"/>
  <c r="A101" i="27"/>
  <c r="AJ101" i="27"/>
  <c r="AW106" i="31"/>
  <c r="AY106" i="31"/>
  <c r="AV106" i="31"/>
  <c r="AS106" i="31"/>
  <c r="AT106" i="31"/>
  <c r="AU106" i="31"/>
  <c r="AX106" i="31"/>
  <c r="AJ75" i="28"/>
  <c r="BA75" i="28"/>
  <c r="BA77" i="28"/>
  <c r="BC77" i="28"/>
  <c r="A77" i="28"/>
  <c r="AJ77" i="28"/>
  <c r="AV87" i="28"/>
  <c r="AW87" i="28"/>
  <c r="AY87" i="28"/>
  <c r="AX87" i="28"/>
  <c r="AU87" i="28"/>
  <c r="AS87" i="28"/>
  <c r="AT87" i="28"/>
  <c r="AT87" i="31"/>
  <c r="AY87" i="31"/>
  <c r="AU87" i="31"/>
  <c r="AV87" i="31"/>
  <c r="AW87" i="31"/>
  <c r="AS87" i="31"/>
  <c r="AX87" i="31"/>
  <c r="BB97" i="31"/>
  <c r="AH97" i="31"/>
  <c r="AX95" i="31"/>
  <c r="AV95" i="31"/>
  <c r="AY95" i="31"/>
  <c r="AW95" i="31"/>
  <c r="AT95" i="31"/>
  <c r="AS95" i="31"/>
  <c r="AU95" i="31"/>
  <c r="X113" i="31"/>
  <c r="AJ81" i="28"/>
  <c r="BA81" i="28"/>
  <c r="BC81" i="28"/>
  <c r="A81" i="28"/>
  <c r="BA95" i="28"/>
  <c r="BC95" i="28"/>
  <c r="A95" i="28"/>
  <c r="AJ95" i="28"/>
  <c r="BA109" i="28"/>
  <c r="BC109" i="28"/>
  <c r="A109" i="28"/>
  <c r="AJ109" i="28"/>
  <c r="AY76" i="27"/>
  <c r="AV76" i="27"/>
  <c r="AX76" i="27"/>
  <c r="AW76" i="27"/>
  <c r="AT76" i="27"/>
  <c r="AU76" i="27"/>
  <c r="AS76" i="27"/>
  <c r="AY98" i="27"/>
  <c r="AV98" i="27"/>
  <c r="AT98" i="27"/>
  <c r="AX98" i="27"/>
  <c r="AU98" i="27"/>
  <c r="AS98" i="27"/>
  <c r="AW98" i="27"/>
  <c r="AY96" i="31"/>
  <c r="AW96" i="31"/>
  <c r="AV96" i="31"/>
  <c r="AX96" i="31"/>
  <c r="AU96" i="31"/>
  <c r="AT96" i="31"/>
  <c r="AS96" i="31"/>
  <c r="AV86" i="28"/>
  <c r="AX86" i="28"/>
  <c r="AW86" i="28"/>
  <c r="AY86" i="28"/>
  <c r="AS86" i="28"/>
  <c r="AT86" i="28"/>
  <c r="AU86" i="28"/>
  <c r="AW88" i="27"/>
  <c r="AY88" i="27"/>
  <c r="AV88" i="27"/>
  <c r="AX88" i="27"/>
  <c r="AU88" i="27"/>
  <c r="AS88" i="27"/>
  <c r="AT88" i="27"/>
  <c r="AV88" i="28"/>
  <c r="AY88" i="28"/>
  <c r="AX88" i="28"/>
  <c r="AU88" i="28"/>
  <c r="AS88" i="28"/>
  <c r="AW88" i="28"/>
  <c r="AT88" i="28"/>
  <c r="AX79" i="27"/>
  <c r="AV79" i="27"/>
  <c r="AW79" i="27"/>
  <c r="AY79" i="27"/>
  <c r="AU79" i="27"/>
  <c r="AT79" i="27"/>
  <c r="AS79" i="27"/>
  <c r="AX105" i="27"/>
  <c r="AV105" i="27"/>
  <c r="AW105" i="27"/>
  <c r="AU105" i="27"/>
  <c r="AS105" i="27"/>
  <c r="AY105" i="27"/>
  <c r="AT105" i="27"/>
  <c r="AT81" i="31"/>
  <c r="AX81" i="31"/>
  <c r="AU81" i="31"/>
  <c r="AV81" i="31"/>
  <c r="AW81" i="31"/>
  <c r="AY81" i="31"/>
  <c r="AS81" i="31"/>
  <c r="BA79" i="28"/>
  <c r="BC79" i="28"/>
  <c r="A79" i="28"/>
  <c r="AJ79" i="28"/>
  <c r="BB105" i="28"/>
  <c r="AH105" i="28"/>
  <c r="AJ81" i="27"/>
  <c r="BA81" i="27"/>
  <c r="BC81" i="27"/>
  <c r="A81" i="27"/>
  <c r="BA95" i="27"/>
  <c r="BC95" i="27"/>
  <c r="A95" i="27"/>
  <c r="AJ95" i="27"/>
  <c r="BB85" i="31"/>
  <c r="BB85" i="28"/>
  <c r="BB96" i="28"/>
  <c r="AH96" i="28"/>
  <c r="BB97" i="28"/>
  <c r="AH97" i="28"/>
  <c r="AJ110" i="28"/>
  <c r="BA110" i="28"/>
  <c r="BC110" i="28"/>
  <c r="A110" i="28"/>
  <c r="BB79" i="31"/>
  <c r="AX91" i="31"/>
  <c r="AV91" i="31"/>
  <c r="AW91" i="31"/>
  <c r="AY91" i="31"/>
  <c r="AT91" i="31"/>
  <c r="AU91" i="31"/>
  <c r="AS91" i="31"/>
  <c r="X113" i="27"/>
  <c r="K117" i="27"/>
  <c r="AT98" i="31"/>
  <c r="AU98" i="31"/>
  <c r="AS98" i="31"/>
  <c r="AZ98" i="31"/>
  <c r="AZ110" i="28"/>
  <c r="AX98" i="31"/>
  <c r="AZ78" i="31"/>
  <c r="AZ85" i="31"/>
  <c r="AW98" i="31"/>
  <c r="AW113" i="31"/>
  <c r="AN114" i="31"/>
  <c r="BB78" i="31"/>
  <c r="AZ87" i="27"/>
  <c r="BB109" i="31"/>
  <c r="BB84" i="28"/>
  <c r="BB106" i="28"/>
  <c r="AZ97" i="31"/>
  <c r="AZ110" i="31"/>
  <c r="K117" i="28"/>
  <c r="AZ77" i="28"/>
  <c r="AZ77" i="27"/>
  <c r="AH101" i="28"/>
  <c r="AH85" i="28"/>
  <c r="AZ97" i="27"/>
  <c r="BB97" i="27"/>
  <c r="BB76" i="28"/>
  <c r="AZ92" i="27"/>
  <c r="AH109" i="27"/>
  <c r="AZ77" i="31"/>
  <c r="BB96" i="27"/>
  <c r="BB80" i="27"/>
  <c r="BB92" i="28"/>
  <c r="AZ84" i="31"/>
  <c r="AZ91" i="31"/>
  <c r="AZ79" i="28"/>
  <c r="AZ75" i="27"/>
  <c r="AW113" i="28"/>
  <c r="AN114" i="28"/>
  <c r="AH81" i="28"/>
  <c r="AZ106" i="31"/>
  <c r="BB102" i="28"/>
  <c r="AY113" i="28"/>
  <c r="BB78" i="27"/>
  <c r="AZ96" i="27"/>
  <c r="AZ80" i="28"/>
  <c r="BA79" i="31"/>
  <c r="BC79" i="31"/>
  <c r="A79" i="31"/>
  <c r="AJ79" i="31"/>
  <c r="AZ84" i="28"/>
  <c r="AZ96" i="28"/>
  <c r="BA84" i="31"/>
  <c r="BC84" i="31"/>
  <c r="A84" i="31"/>
  <c r="AJ84" i="31"/>
  <c r="BA78" i="31"/>
  <c r="BC78" i="31"/>
  <c r="A78" i="31"/>
  <c r="AJ78" i="31"/>
  <c r="AH87" i="27"/>
  <c r="AZ105" i="27"/>
  <c r="BB105" i="27"/>
  <c r="AY113" i="27"/>
  <c r="BB88" i="28"/>
  <c r="AZ88" i="27"/>
  <c r="AZ86" i="28"/>
  <c r="BB96" i="31"/>
  <c r="AU113" i="27"/>
  <c r="BB87" i="28"/>
  <c r="BB106" i="31"/>
  <c r="AZ102" i="28"/>
  <c r="AZ110" i="27"/>
  <c r="AT113" i="28"/>
  <c r="BA84" i="28"/>
  <c r="AZ102" i="27"/>
  <c r="AZ101" i="31"/>
  <c r="BB86" i="31"/>
  <c r="AZ101" i="27"/>
  <c r="AZ79" i="31"/>
  <c r="BA85" i="31"/>
  <c r="BC85" i="31"/>
  <c r="A85" i="31"/>
  <c r="AJ85" i="31"/>
  <c r="AZ79" i="27"/>
  <c r="AZ96" i="31"/>
  <c r="BB87" i="31"/>
  <c r="BB105" i="31"/>
  <c r="AZ106" i="27"/>
  <c r="BB106" i="27"/>
  <c r="AZ106" i="28"/>
  <c r="BB102" i="27"/>
  <c r="AH109" i="28"/>
  <c r="BB102" i="31"/>
  <c r="AZ101" i="28"/>
  <c r="BA86" i="28"/>
  <c r="BC86" i="28"/>
  <c r="A86" i="28"/>
  <c r="AJ86" i="28"/>
  <c r="AJ76" i="27"/>
  <c r="BA76" i="27"/>
  <c r="BC76" i="27"/>
  <c r="A76" i="27"/>
  <c r="AV113" i="28"/>
  <c r="AS113" i="28"/>
  <c r="AZ76" i="28"/>
  <c r="AX113" i="27"/>
  <c r="AL114" i="27"/>
  <c r="M116" i="27"/>
  <c r="BA105" i="31"/>
  <c r="BC105" i="31"/>
  <c r="A105" i="31"/>
  <c r="AJ105" i="31"/>
  <c r="AJ78" i="27"/>
  <c r="BA78" i="27"/>
  <c r="BC78" i="27"/>
  <c r="A78" i="27"/>
  <c r="BA98" i="31"/>
  <c r="BC98" i="31"/>
  <c r="A98" i="31"/>
  <c r="AJ98" i="31"/>
  <c r="AJ92" i="31"/>
  <c r="BA92" i="31"/>
  <c r="BC92" i="31"/>
  <c r="A92" i="31"/>
  <c r="AT113" i="31"/>
  <c r="AJ86" i="31"/>
  <c r="BA86" i="31"/>
  <c r="BC86" i="31"/>
  <c r="A86" i="31"/>
  <c r="BA98" i="28"/>
  <c r="BC98" i="28"/>
  <c r="A98" i="28"/>
  <c r="AJ98" i="28"/>
  <c r="AT113" i="27"/>
  <c r="AJ106" i="31"/>
  <c r="BA106" i="31"/>
  <c r="BC106" i="31"/>
  <c r="A106" i="31"/>
  <c r="BA97" i="27"/>
  <c r="BC97" i="27"/>
  <c r="A97" i="27"/>
  <c r="AJ97" i="27"/>
  <c r="BA102" i="28"/>
  <c r="BC102" i="28"/>
  <c r="A102" i="28"/>
  <c r="AJ102" i="28"/>
  <c r="AZ84" i="27"/>
  <c r="BA84" i="27"/>
  <c r="BC84" i="27"/>
  <c r="A84" i="27"/>
  <c r="AJ84" i="27"/>
  <c r="AJ76" i="28"/>
  <c r="BA76" i="28"/>
  <c r="BC76" i="28"/>
  <c r="A76" i="28"/>
  <c r="AJ92" i="27"/>
  <c r="BA92" i="27"/>
  <c r="BC92" i="27"/>
  <c r="A92" i="27"/>
  <c r="BA77" i="31"/>
  <c r="BC77" i="31"/>
  <c r="A77" i="31"/>
  <c r="AJ77" i="31"/>
  <c r="AJ109" i="31"/>
  <c r="BA109" i="31"/>
  <c r="BC109" i="31"/>
  <c r="A109" i="31"/>
  <c r="BA106" i="28"/>
  <c r="BC106" i="28"/>
  <c r="A106" i="28"/>
  <c r="AJ106" i="28"/>
  <c r="BB80" i="28"/>
  <c r="AH77" i="28"/>
  <c r="AJ81" i="31"/>
  <c r="BA81" i="31"/>
  <c r="BC81" i="31"/>
  <c r="A81" i="31"/>
  <c r="AJ79" i="27"/>
  <c r="BA79" i="27"/>
  <c r="BC79" i="27"/>
  <c r="A79" i="27"/>
  <c r="BB91" i="31"/>
  <c r="AZ81" i="31"/>
  <c r="AJ105" i="27"/>
  <c r="BA105" i="27"/>
  <c r="BC105" i="27"/>
  <c r="A105" i="27"/>
  <c r="BB79" i="27"/>
  <c r="AH79" i="27"/>
  <c r="AJ88" i="27"/>
  <c r="BA88" i="27"/>
  <c r="BC88" i="27"/>
  <c r="A88" i="27"/>
  <c r="BB86" i="28"/>
  <c r="BB98" i="27"/>
  <c r="AZ76" i="27"/>
  <c r="AS113" i="27"/>
  <c r="BB76" i="27"/>
  <c r="BB95" i="31"/>
  <c r="AJ87" i="28"/>
  <c r="BA87" i="28"/>
  <c r="BC87" i="28"/>
  <c r="A87" i="28"/>
  <c r="BB78" i="28"/>
  <c r="BB84" i="27"/>
  <c r="AU113" i="28"/>
  <c r="BA88" i="31"/>
  <c r="BC88" i="31"/>
  <c r="A88" i="31"/>
  <c r="AJ88" i="31"/>
  <c r="BB88" i="31"/>
  <c r="BB110" i="31"/>
  <c r="AH110" i="28"/>
  <c r="AH77" i="27"/>
  <c r="AZ76" i="31"/>
  <c r="AJ76" i="31"/>
  <c r="BA76" i="31"/>
  <c r="BC76" i="31"/>
  <c r="A76" i="31"/>
  <c r="AV113" i="27"/>
  <c r="BB92" i="31"/>
  <c r="AZ109" i="31"/>
  <c r="AX113" i="28"/>
  <c r="BB86" i="27"/>
  <c r="BB101" i="31"/>
  <c r="AH101" i="27"/>
  <c r="AU113" i="31"/>
  <c r="AY113" i="31"/>
  <c r="BB85" i="27"/>
  <c r="AJ96" i="27"/>
  <c r="BA96" i="27"/>
  <c r="BC96" i="27"/>
  <c r="A96" i="27"/>
  <c r="AZ98" i="28"/>
  <c r="BB98" i="28"/>
  <c r="AZ102" i="31"/>
  <c r="BB81" i="31"/>
  <c r="BA87" i="31"/>
  <c r="BC87" i="31"/>
  <c r="A87" i="31"/>
  <c r="AJ87" i="31"/>
  <c r="AJ78" i="28"/>
  <c r="BA78" i="28"/>
  <c r="BC78" i="28"/>
  <c r="A78" i="28"/>
  <c r="AJ102" i="27"/>
  <c r="BA102" i="27"/>
  <c r="BC102" i="27"/>
  <c r="A102" i="27"/>
  <c r="AX113" i="31"/>
  <c r="BB75" i="31"/>
  <c r="AJ96" i="31"/>
  <c r="BA96" i="31"/>
  <c r="BC96" i="31"/>
  <c r="A96" i="31"/>
  <c r="AZ98" i="27"/>
  <c r="BA98" i="27"/>
  <c r="BC98" i="27"/>
  <c r="A98" i="27"/>
  <c r="AJ98" i="27"/>
  <c r="AH87" i="31"/>
  <c r="BB110" i="27"/>
  <c r="AZ91" i="27"/>
  <c r="AH75" i="27"/>
  <c r="AZ105" i="31"/>
  <c r="AJ106" i="27"/>
  <c r="BA106" i="27"/>
  <c r="BC106" i="27"/>
  <c r="A106" i="27"/>
  <c r="BA101" i="31"/>
  <c r="BC101" i="31"/>
  <c r="A101" i="31"/>
  <c r="AJ101" i="31"/>
  <c r="AV113" i="31"/>
  <c r="AJ75" i="31"/>
  <c r="BA75" i="31"/>
  <c r="AZ86" i="31"/>
  <c r="AH86" i="31"/>
  <c r="BA102" i="31"/>
  <c r="BC102" i="31"/>
  <c r="A102" i="31"/>
  <c r="AJ102" i="31"/>
  <c r="AZ80" i="27"/>
  <c r="AJ80" i="27"/>
  <c r="BA80" i="27"/>
  <c r="BC80" i="27"/>
  <c r="A80" i="27"/>
  <c r="AZ92" i="28"/>
  <c r="AJ92" i="28"/>
  <c r="BA92" i="28"/>
  <c r="BC92" i="28"/>
  <c r="A92" i="28"/>
  <c r="AZ80" i="31"/>
  <c r="BA91" i="31"/>
  <c r="BC91" i="31"/>
  <c r="A91" i="31"/>
  <c r="AJ91" i="31"/>
  <c r="AZ88" i="28"/>
  <c r="AJ88" i="28"/>
  <c r="BA88" i="28"/>
  <c r="BC88" i="28"/>
  <c r="A88" i="28"/>
  <c r="BB88" i="27"/>
  <c r="AW113" i="27"/>
  <c r="AN114" i="27"/>
  <c r="AZ95" i="31"/>
  <c r="BA95" i="31"/>
  <c r="BC95" i="31"/>
  <c r="A95" i="31"/>
  <c r="AJ95" i="31"/>
  <c r="AZ87" i="31"/>
  <c r="AZ87" i="28"/>
  <c r="BC75" i="28"/>
  <c r="AZ78" i="28"/>
  <c r="AJ110" i="27"/>
  <c r="BA110" i="27"/>
  <c r="BC110" i="27"/>
  <c r="A110" i="27"/>
  <c r="AZ88" i="31"/>
  <c r="AJ91" i="27"/>
  <c r="BA91" i="27"/>
  <c r="BC91" i="27"/>
  <c r="A91" i="27"/>
  <c r="BA110" i="31"/>
  <c r="BC110" i="31"/>
  <c r="A110" i="31"/>
  <c r="AJ110" i="31"/>
  <c r="AH95" i="28"/>
  <c r="AH95" i="27"/>
  <c r="AH79" i="28"/>
  <c r="AZ78" i="27"/>
  <c r="BB76" i="31"/>
  <c r="BC75" i="27"/>
  <c r="BB98" i="31"/>
  <c r="AZ92" i="31"/>
  <c r="AH75" i="28"/>
  <c r="AH81" i="27"/>
  <c r="AZ86" i="27"/>
  <c r="AJ86" i="27"/>
  <c r="BA86" i="27"/>
  <c r="BC86" i="27"/>
  <c r="A86" i="27"/>
  <c r="AS113" i="31"/>
  <c r="AZ75" i="31"/>
  <c r="AZ85" i="27"/>
  <c r="BA85" i="27"/>
  <c r="BC85" i="27"/>
  <c r="A85" i="27"/>
  <c r="AJ85" i="27"/>
  <c r="AJ80" i="31"/>
  <c r="BA80" i="31"/>
  <c r="BC80" i="31"/>
  <c r="A80" i="31"/>
  <c r="AJ80" i="28"/>
  <c r="BA80" i="28"/>
  <c r="BC80" i="28"/>
  <c r="A80" i="28"/>
  <c r="AH78" i="31"/>
  <c r="AH78" i="27"/>
  <c r="AH76" i="28"/>
  <c r="BB113" i="27"/>
  <c r="AH85" i="31"/>
  <c r="AH87" i="28"/>
  <c r="AH84" i="27"/>
  <c r="AH102" i="31"/>
  <c r="AH105" i="31"/>
  <c r="AH98" i="31"/>
  <c r="AH79" i="31"/>
  <c r="AH102" i="27"/>
  <c r="AH106" i="28"/>
  <c r="AH80" i="31"/>
  <c r="AL114" i="28"/>
  <c r="M116" i="28"/>
  <c r="BB113" i="28"/>
  <c r="AH92" i="31"/>
  <c r="AH88" i="31"/>
  <c r="AH98" i="27"/>
  <c r="BC84" i="28"/>
  <c r="A84" i="28"/>
  <c r="AH84" i="28"/>
  <c r="AH88" i="27"/>
  <c r="AH109" i="31"/>
  <c r="AH81" i="31"/>
  <c r="AM114" i="27"/>
  <c r="AJ113" i="28"/>
  <c r="AJ114" i="28"/>
  <c r="AM114" i="28"/>
  <c r="AJ113" i="27"/>
  <c r="AJ114" i="27"/>
  <c r="AH91" i="27"/>
  <c r="AH84" i="31"/>
  <c r="B118" i="27"/>
  <c r="S118" i="27"/>
  <c r="D52" i="27"/>
  <c r="G52" i="27"/>
  <c r="B118" i="28"/>
  <c r="S118" i="28"/>
  <c r="D52" i="28"/>
  <c r="G52" i="28"/>
  <c r="AJ113" i="31"/>
  <c r="AL114" i="31"/>
  <c r="M116" i="31"/>
  <c r="AH78" i="28"/>
  <c r="AH91" i="31"/>
  <c r="AY114" i="31"/>
  <c r="BA113" i="28"/>
  <c r="M117" i="28"/>
  <c r="AH110" i="27"/>
  <c r="AH80" i="27"/>
  <c r="AH77" i="31"/>
  <c r="AH102" i="28"/>
  <c r="AH88" i="28"/>
  <c r="AH98" i="28"/>
  <c r="AH85" i="27"/>
  <c r="AH101" i="31"/>
  <c r="AH92" i="27"/>
  <c r="AY114" i="27"/>
  <c r="AH80" i="28"/>
  <c r="AH97" i="27"/>
  <c r="AH96" i="31"/>
  <c r="BA113" i="27"/>
  <c r="M117" i="27"/>
  <c r="A75" i="28"/>
  <c r="BC75" i="31"/>
  <c r="BA113" i="31"/>
  <c r="M117" i="31"/>
  <c r="BB113" i="31"/>
  <c r="AH75" i="31"/>
  <c r="AH86" i="27"/>
  <c r="A75" i="27"/>
  <c r="BC113" i="27"/>
  <c r="AH115" i="27"/>
  <c r="AH95" i="31"/>
  <c r="AH76" i="31"/>
  <c r="AM114" i="31"/>
  <c r="AH92" i="28"/>
  <c r="AH110" i="31"/>
  <c r="AH76" i="27"/>
  <c r="AH86" i="28"/>
  <c r="AH106" i="31"/>
  <c r="AH96" i="27"/>
  <c r="AH106" i="27"/>
  <c r="AY114" i="28"/>
  <c r="AH105" i="27"/>
  <c r="AK116" i="27"/>
  <c r="M115" i="27"/>
  <c r="BC113" i="28"/>
  <c r="AH115" i="28"/>
  <c r="AK116" i="28"/>
  <c r="M115" i="28"/>
  <c r="AJ114" i="31"/>
  <c r="AK116" i="31"/>
  <c r="M115" i="31"/>
  <c r="S118" i="31"/>
  <c r="D52" i="31"/>
  <c r="B118" i="31"/>
  <c r="G52" i="31"/>
  <c r="A75" i="31"/>
  <c r="BC113" i="31"/>
  <c r="AH115" i="31"/>
</calcChain>
</file>

<file path=xl/sharedStrings.xml><?xml version="1.0" encoding="utf-8"?>
<sst xmlns="http://schemas.openxmlformats.org/spreadsheetml/2006/main" count="806" uniqueCount="419">
  <si>
    <t>Nr.</t>
  </si>
  <si>
    <t>qualitativ und quantitativ sehr gut</t>
  </si>
  <si>
    <t>Zwischenposition</t>
  </si>
  <si>
    <t>gut, zweckentsprechend</t>
  </si>
  <si>
    <t>den Mindestanforderungen entsprechend</t>
  </si>
  <si>
    <t>Telefon</t>
  </si>
  <si>
    <t>Verantwortliche/r Berufsbildner/in im Lehrbetrieb</t>
  </si>
  <si>
    <t>Bewertung ausgefüllt durch</t>
  </si>
  <si>
    <r>
      <t>Unterschrift</t>
    </r>
    <r>
      <rPr>
        <b/>
        <sz val="16"/>
        <color theme="0"/>
        <rFont val="Arial"/>
        <family val="2"/>
      </rPr>
      <t>.</t>
    </r>
  </si>
  <si>
    <r>
      <rPr>
        <b/>
        <sz val="16"/>
        <color theme="1"/>
        <rFont val="Arial"/>
        <family val="2"/>
      </rPr>
      <t>Datum</t>
    </r>
    <r>
      <rPr>
        <sz val="18"/>
        <color theme="1"/>
        <rFont val="Arial"/>
        <family val="2"/>
      </rPr>
      <t xml:space="preserve"> </t>
    </r>
    <r>
      <rPr>
        <sz val="14"/>
        <color theme="1"/>
        <rFont val="Arial"/>
        <family val="2"/>
      </rPr>
      <t>(tt.mm.jjjj)</t>
    </r>
  </si>
  <si>
    <t>1. Informationen zur Bewertung genau lesen</t>
  </si>
  <si>
    <t>2. Alle Felder vollständig auszufüllen</t>
  </si>
  <si>
    <t>x</t>
  </si>
  <si>
    <r>
      <rPr>
        <b/>
        <u/>
        <sz val="16"/>
        <color theme="1"/>
        <rFont val="Arial"/>
        <family val="2"/>
      </rPr>
      <t>Gesamtanzahl</t>
    </r>
    <r>
      <rPr>
        <b/>
        <sz val="16"/>
        <color theme="1"/>
        <rFont val="Arial"/>
        <family val="2"/>
      </rPr>
      <t xml:space="preserve"> Handlungskompetenzen</t>
    </r>
  </si>
  <si>
    <r>
      <t>Natel</t>
    </r>
    <r>
      <rPr>
        <b/>
        <sz val="16"/>
        <color theme="0"/>
        <rFont val="Arial"/>
        <family val="2"/>
      </rPr>
      <t>.</t>
    </r>
  </si>
  <si>
    <r>
      <t xml:space="preserve">Anzahl </t>
    </r>
    <r>
      <rPr>
        <b/>
        <u/>
        <sz val="16"/>
        <color theme="1"/>
        <rFont val="Arial"/>
        <family val="2"/>
      </rPr>
      <t>bewertete</t>
    </r>
    <r>
      <rPr>
        <b/>
        <sz val="16"/>
        <color theme="1"/>
        <rFont val="Arial"/>
        <family val="2"/>
      </rPr>
      <t xml:space="preserve"> Handlungskompetenzen</t>
    </r>
  </si>
  <si>
    <t>Schluss-note PA</t>
  </si>
  <si>
    <t>Berufsverzeichnis SBFI</t>
  </si>
  <si>
    <r>
      <t>unbrauchbar</t>
    </r>
    <r>
      <rPr>
        <b/>
        <sz val="14"/>
        <color rgb="FFFF0000"/>
        <rFont val="Arial"/>
        <family val="2"/>
      </rPr>
      <t xml:space="preserve"> </t>
    </r>
    <r>
      <rPr>
        <b/>
        <sz val="18"/>
        <color rgb="FFFF0000"/>
        <rFont val="Arial"/>
        <family val="2"/>
      </rPr>
      <t>*</t>
    </r>
  </si>
  <si>
    <r>
      <t xml:space="preserve">Zwischenposition </t>
    </r>
    <r>
      <rPr>
        <b/>
        <sz val="18"/>
        <color rgb="FFFF0000"/>
        <rFont val="Arial"/>
        <family val="2"/>
      </rPr>
      <t>*</t>
    </r>
  </si>
  <si>
    <r>
      <t>sehr schwach</t>
    </r>
    <r>
      <rPr>
        <b/>
        <sz val="14"/>
        <color rgb="FFFF0000"/>
        <rFont val="Arial"/>
        <family val="2"/>
      </rPr>
      <t xml:space="preserve"> </t>
    </r>
    <r>
      <rPr>
        <b/>
        <sz val="18"/>
        <color rgb="FFFF0000"/>
        <rFont val="Arial"/>
        <family val="2"/>
      </rPr>
      <t>*</t>
    </r>
  </si>
  <si>
    <r>
      <t>Zwischenposition</t>
    </r>
    <r>
      <rPr>
        <b/>
        <sz val="18"/>
        <color theme="1"/>
        <rFont val="Arial"/>
        <family val="2"/>
      </rPr>
      <t xml:space="preserve"> </t>
    </r>
    <r>
      <rPr>
        <b/>
        <sz val="18"/>
        <color rgb="FFFF0000"/>
        <rFont val="Arial"/>
        <family val="2"/>
      </rPr>
      <t>*</t>
    </r>
  </si>
  <si>
    <r>
      <t xml:space="preserve">schwach, unvollständig </t>
    </r>
    <r>
      <rPr>
        <b/>
        <sz val="18"/>
        <color rgb="FFFF0000"/>
        <rFont val="Arial"/>
        <family val="2"/>
      </rPr>
      <t>*</t>
    </r>
  </si>
  <si>
    <r>
      <t>Lehrbetrieb</t>
    </r>
    <r>
      <rPr>
        <sz val="12"/>
        <color theme="1"/>
        <rFont val="Arial"/>
        <family val="2"/>
      </rPr>
      <t xml:space="preserve"> </t>
    </r>
    <r>
      <rPr>
        <sz val="18"/>
        <color theme="1"/>
        <rFont val="Wingdings"/>
        <charset val="2"/>
      </rPr>
      <t xml:space="preserve">
</t>
    </r>
    <r>
      <rPr>
        <sz val="12"/>
        <color theme="1"/>
        <rFont val="Arial"/>
        <family val="2"/>
      </rPr>
      <t>oder Lehrwerkstätte</t>
    </r>
  </si>
  <si>
    <t></t>
  </si>
  <si>
    <t></t>
  </si>
  <si>
    <t></t>
  </si>
  <si>
    <t></t>
  </si>
  <si>
    <t></t>
  </si>
  <si>
    <t>Erklärung Feldfarben:</t>
  </si>
  <si>
    <t>auszufüllende Felder in der Tabelle:</t>
  </si>
  <si>
    <t>3. zwei Möglichkeiten zur Unterschrift</t>
  </si>
  <si>
    <t>vorausgefüllt - nicht veränderbar</t>
  </si>
  <si>
    <t>JA</t>
  </si>
  <si>
    <r>
      <t>Kandidat/in</t>
    </r>
    <r>
      <rPr>
        <b/>
        <sz val="18"/>
        <rFont val="Arial"/>
        <family val="2"/>
      </rPr>
      <t xml:space="preserve"> </t>
    </r>
    <r>
      <rPr>
        <sz val="18"/>
        <rFont val="Wingdings"/>
        <charset val="2"/>
      </rPr>
      <t></t>
    </r>
  </si>
  <si>
    <r>
      <t>Branche</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Fachrichtung</t>
    </r>
    <r>
      <rPr>
        <sz val="8"/>
        <color theme="1"/>
        <rFont val="Arial"/>
        <family val="2"/>
      </rPr>
      <t xml:space="preserve"> </t>
    </r>
    <r>
      <rPr>
        <sz val="12"/>
        <color theme="1"/>
        <rFont val="Arial"/>
        <family val="2"/>
      </rPr>
      <t>/</t>
    </r>
    <r>
      <rPr>
        <sz val="8"/>
        <color theme="1"/>
        <rFont val="Arial"/>
        <family val="2"/>
      </rPr>
      <t xml:space="preserve"> </t>
    </r>
    <r>
      <rPr>
        <sz val="12"/>
        <color theme="1"/>
        <rFont val="Arial"/>
        <family val="2"/>
      </rPr>
      <t>Schwerpunkt</t>
    </r>
    <r>
      <rPr>
        <sz val="18"/>
        <color theme="1"/>
        <rFont val="Arial"/>
        <family val="2"/>
      </rPr>
      <t xml:space="preserve"> </t>
    </r>
    <r>
      <rPr>
        <sz val="18"/>
        <color theme="1"/>
        <rFont val="Wingdings"/>
        <charset val="2"/>
      </rPr>
      <t></t>
    </r>
  </si>
  <si>
    <t>Anleitung zum Ausfüllen der Bewertung:</t>
  </si>
  <si>
    <r>
      <t>Ort oder Filiale</t>
    </r>
    <r>
      <rPr>
        <sz val="12"/>
        <color theme="1"/>
        <rFont val="Arial"/>
        <family val="2"/>
      </rPr>
      <t/>
    </r>
  </si>
  <si>
    <t>Luogo o filiale</t>
  </si>
  <si>
    <t>Nome</t>
  </si>
  <si>
    <t>Valutazione compilata da</t>
  </si>
  <si>
    <t>Telefono</t>
  </si>
  <si>
    <t>Confermo, con il SÌ e la mia firma, di essere autorizzato a valutare, di aver completato questa valutazione in modo veritiero, equo e conforme alla mia competenza sul mercato del lavoro:</t>
  </si>
  <si>
    <r>
      <t xml:space="preserve">Date </t>
    </r>
    <r>
      <rPr>
        <sz val="16"/>
        <color theme="1"/>
        <rFont val="Arial"/>
        <family val="2"/>
      </rPr>
      <t>(gg.mm.aaaa)</t>
    </r>
  </si>
  <si>
    <t>Spiegazione dei colori dei campi:</t>
  </si>
  <si>
    <t>precompilato - non modificabile</t>
  </si>
  <si>
    <t>Istruzioni su come compilare la valutazione:</t>
  </si>
  <si>
    <t>2. compilare completamente tutti i campi</t>
  </si>
  <si>
    <t>3. due modi per firmare</t>
  </si>
  <si>
    <t>qualitativamente e quantitativamente molto buona</t>
  </si>
  <si>
    <t>Posizione intermedia</t>
  </si>
  <si>
    <t>buona, adeguata</t>
  </si>
  <si>
    <r>
      <t xml:space="preserve">Posizione intermedia </t>
    </r>
    <r>
      <rPr>
        <b/>
        <sz val="18"/>
        <color rgb="FFFF0000"/>
        <rFont val="Arial"/>
        <family val="2"/>
      </rPr>
      <t>*</t>
    </r>
  </si>
  <si>
    <r>
      <t>Posizione intermedia</t>
    </r>
    <r>
      <rPr>
        <b/>
        <sz val="18"/>
        <color theme="1"/>
        <rFont val="Arial"/>
        <family val="2"/>
      </rPr>
      <t xml:space="preserve"> </t>
    </r>
    <r>
      <rPr>
        <b/>
        <sz val="18"/>
        <color rgb="FFFF0000"/>
        <rFont val="Arial"/>
        <family val="2"/>
      </rPr>
      <t>*</t>
    </r>
  </si>
  <si>
    <t>secondo i requisiti minimi</t>
  </si>
  <si>
    <r>
      <t xml:space="preserve">debole, incompleta </t>
    </r>
    <r>
      <rPr>
        <b/>
        <sz val="18"/>
        <color rgb="FFFF0000"/>
        <rFont val="Arial"/>
        <family val="2"/>
      </rPr>
      <t>*</t>
    </r>
  </si>
  <si>
    <r>
      <t>molto debole</t>
    </r>
    <r>
      <rPr>
        <b/>
        <sz val="14"/>
        <color rgb="FFFF0000"/>
        <rFont val="Arial"/>
        <family val="2"/>
      </rPr>
      <t xml:space="preserve"> </t>
    </r>
    <r>
      <rPr>
        <b/>
        <sz val="18"/>
        <color rgb="FFFF0000"/>
        <rFont val="Arial"/>
        <family val="2"/>
      </rPr>
      <t>*</t>
    </r>
  </si>
  <si>
    <r>
      <t>inutilizzabile</t>
    </r>
    <r>
      <rPr>
        <b/>
        <sz val="14"/>
        <color rgb="FFFF0000"/>
        <rFont val="Arial"/>
        <family val="2"/>
      </rPr>
      <t xml:space="preserve"> </t>
    </r>
    <r>
      <rPr>
        <b/>
        <sz val="18"/>
        <color rgb="FFFF0000"/>
        <rFont val="Arial"/>
        <family val="2"/>
      </rPr>
      <t>*</t>
    </r>
  </si>
  <si>
    <r>
      <rPr>
        <b/>
        <sz val="22"/>
        <color rgb="FF7030A0"/>
        <rFont val="Wingdings"/>
        <charset val="2"/>
      </rPr>
      <t>à</t>
    </r>
    <r>
      <rPr>
        <b/>
        <sz val="22"/>
        <color rgb="FF7030A0"/>
        <rFont val="Arial"/>
        <family val="2"/>
      </rPr>
      <t>Immettere à rating con una "X"</t>
    </r>
    <r>
      <rPr>
        <b/>
        <sz val="8"/>
        <color rgb="FF7030A0"/>
        <rFont val="Arial"/>
        <family val="2"/>
      </rPr>
      <t xml:space="preserve">
</t>
    </r>
    <r>
      <rPr>
        <b/>
        <sz val="22"/>
        <color rgb="FF7030A0"/>
        <rFont val="Wingdings"/>
        <charset val="2"/>
      </rPr>
      <t>à</t>
    </r>
    <r>
      <rPr>
        <b/>
        <sz val="22"/>
        <color rgb="FF7030A0"/>
        <rFont val="Arial"/>
        <family val="2"/>
      </rPr>
      <t>una sola "X" per riga</t>
    </r>
  </si>
  <si>
    <t>Collegamento all'elenco delle professioni</t>
  </si>
  <si>
    <r>
      <rPr>
        <b/>
        <u/>
        <sz val="16"/>
        <color theme="1"/>
        <rFont val="Arial"/>
        <family val="2"/>
      </rPr>
      <t>Numero totale</t>
    </r>
    <r>
      <rPr>
        <b/>
        <sz val="16"/>
        <color theme="1"/>
        <rFont val="Arial"/>
        <family val="2"/>
      </rPr>
      <t xml:space="preserve"> di competenze operative</t>
    </r>
  </si>
  <si>
    <r>
      <t xml:space="preserve">Numero di competenze operative </t>
    </r>
    <r>
      <rPr>
        <b/>
        <u/>
        <sz val="16"/>
        <color theme="1"/>
        <rFont val="Arial"/>
        <family val="2"/>
      </rPr>
      <t>valutate</t>
    </r>
  </si>
  <si>
    <t>Formateur-trice en entreprise responsable</t>
  </si>
  <si>
    <t>Nom</t>
  </si>
  <si>
    <t>Évaluation remplie par</t>
  </si>
  <si>
    <r>
      <t>Nom</t>
    </r>
    <r>
      <rPr>
        <sz val="18"/>
        <rFont val="Arial"/>
        <family val="2"/>
      </rPr>
      <t xml:space="preserve"> </t>
    </r>
    <r>
      <rPr>
        <sz val="18"/>
        <rFont val="Wingdings"/>
        <charset val="2"/>
      </rPr>
      <t></t>
    </r>
  </si>
  <si>
    <t>Téléphone</t>
  </si>
  <si>
    <t>Courrier éléctronique</t>
  </si>
  <si>
    <t>Je confirme, par le OUI et ma signature, que je suis autorisé à évaluer, que j'ai effectué cette évaluation de manière fidèle à la vérité, équitable et conforme à l'aptitude à l'emploi :</t>
  </si>
  <si>
    <t>OUI</t>
  </si>
  <si>
    <t>Signature</t>
  </si>
  <si>
    <r>
      <rPr>
        <b/>
        <sz val="16"/>
        <color theme="1"/>
        <rFont val="Arial"/>
        <family val="2"/>
      </rPr>
      <t xml:space="preserve">Date </t>
    </r>
    <r>
      <rPr>
        <sz val="16"/>
        <color theme="1"/>
        <rFont val="Arial"/>
        <family val="2"/>
      </rPr>
      <t>(jj.mm.aaaa)</t>
    </r>
  </si>
  <si>
    <t>Note finale TP</t>
  </si>
  <si>
    <t>pré-rempli - non modifiable</t>
  </si>
  <si>
    <t>2. remplir tous les champs complètement</t>
  </si>
  <si>
    <t>3. deux façons de signer</t>
  </si>
  <si>
    <t>qualitativement et quantitativement très bon</t>
  </si>
  <si>
    <t>selon les exigences minimales</t>
  </si>
  <si>
    <r>
      <t xml:space="preserve">faible, incomplet </t>
    </r>
    <r>
      <rPr>
        <b/>
        <sz val="18"/>
        <color rgb="FFFF0000"/>
        <rFont val="Arial"/>
        <family val="2"/>
      </rPr>
      <t>*</t>
    </r>
  </si>
  <si>
    <r>
      <t>très faible</t>
    </r>
    <r>
      <rPr>
        <b/>
        <sz val="14"/>
        <color rgb="FFFF0000"/>
        <rFont val="Arial"/>
        <family val="2"/>
      </rPr>
      <t xml:space="preserve"> </t>
    </r>
    <r>
      <rPr>
        <b/>
        <sz val="18"/>
        <color rgb="FFFF0000"/>
        <rFont val="Arial"/>
        <family val="2"/>
      </rPr>
      <t>*</t>
    </r>
  </si>
  <si>
    <r>
      <t>inutilisable</t>
    </r>
    <r>
      <rPr>
        <b/>
        <sz val="14"/>
        <color rgb="FFFF0000"/>
        <rFont val="Arial"/>
        <family val="2"/>
      </rPr>
      <t xml:space="preserve"> </t>
    </r>
    <r>
      <rPr>
        <b/>
        <sz val="18"/>
        <color rgb="FFFF0000"/>
        <rFont val="Arial"/>
        <family val="2"/>
      </rPr>
      <t>*</t>
    </r>
  </si>
  <si>
    <t>Liste des professions SEFRI</t>
  </si>
  <si>
    <r>
      <rPr>
        <b/>
        <u/>
        <sz val="16"/>
        <color theme="1"/>
        <rFont val="Arial"/>
        <family val="2"/>
      </rPr>
      <t>Nombre total</t>
    </r>
    <r>
      <rPr>
        <b/>
        <sz val="16"/>
        <color theme="1"/>
        <rFont val="Arial"/>
        <family val="2"/>
      </rPr>
      <t xml:space="preserve"> de compétences</t>
    </r>
  </si>
  <si>
    <r>
      <t xml:space="preserve">Nombre de compétences 
opérationnelles </t>
    </r>
    <r>
      <rPr>
        <b/>
        <u/>
        <sz val="16"/>
        <color theme="1"/>
        <rFont val="Arial"/>
        <family val="2"/>
      </rPr>
      <t>évaluées</t>
    </r>
  </si>
  <si>
    <t>Campi da compilare nella tabella:</t>
  </si>
  <si>
    <r>
      <t xml:space="preserve">Branche / orientation / domaine spécifique </t>
    </r>
    <r>
      <rPr>
        <sz val="18"/>
        <color theme="1"/>
        <rFont val="Wingdings"/>
        <charset val="2"/>
      </rPr>
      <t></t>
    </r>
  </si>
  <si>
    <r>
      <t xml:space="preserve">Candidat/e </t>
    </r>
    <r>
      <rPr>
        <sz val="18"/>
        <rFont val="Wingdings"/>
        <charset val="2"/>
      </rPr>
      <t></t>
    </r>
  </si>
  <si>
    <t>Lieu
ou succursale</t>
  </si>
  <si>
    <t>Mobile</t>
  </si>
  <si>
    <r>
      <t>Nome</t>
    </r>
    <r>
      <rPr>
        <sz val="14"/>
        <rFont val="Arial"/>
        <family val="2"/>
      </rPr>
      <t xml:space="preserve"> </t>
    </r>
    <r>
      <rPr>
        <sz val="18"/>
        <rFont val="Wingdings"/>
        <charset val="2"/>
      </rPr>
      <t></t>
    </r>
  </si>
  <si>
    <r>
      <t xml:space="preserve">Candidato </t>
    </r>
    <r>
      <rPr>
        <sz val="18"/>
        <rFont val="Wingdings"/>
        <charset val="2"/>
      </rPr>
      <t></t>
    </r>
  </si>
  <si>
    <r>
      <t xml:space="preserve">Valutazione completata e autorizzata da (adattare </t>
    </r>
    <r>
      <rPr>
        <sz val="18"/>
        <rFont val="Wingdings"/>
        <charset val="2"/>
      </rPr>
      <t></t>
    </r>
    <r>
      <rPr>
        <sz val="18"/>
        <rFont val="Arial"/>
        <family val="2"/>
      </rPr>
      <t xml:space="preserve"> </t>
    </r>
    <r>
      <rPr>
        <sz val="16"/>
        <rFont val="Arial"/>
        <family val="2"/>
      </rPr>
      <t>)</t>
    </r>
  </si>
  <si>
    <r>
      <t xml:space="preserve">Bewertung ausgefüllt und autorisiert durch </t>
    </r>
    <r>
      <rPr>
        <sz val="12"/>
        <rFont val="Arial"/>
        <family val="2"/>
      </rPr>
      <t>(anpassen bei</t>
    </r>
    <r>
      <rPr>
        <sz val="18"/>
        <rFont val="Arial"/>
        <family val="2"/>
      </rPr>
      <t xml:space="preserve"> </t>
    </r>
    <r>
      <rPr>
        <sz val="18"/>
        <rFont val="Wingdings"/>
        <charset val="2"/>
      </rPr>
      <t></t>
    </r>
    <r>
      <rPr>
        <sz val="12"/>
        <rFont val="Arial"/>
        <family val="2"/>
      </rPr>
      <t xml:space="preserve"> )</t>
    </r>
  </si>
  <si>
    <r>
      <t xml:space="preserve">Nota definitiva </t>
    </r>
    <r>
      <rPr>
        <b/>
        <sz val="12"/>
        <color theme="1"/>
        <rFont val="Arial"/>
        <family val="2"/>
      </rPr>
      <t>(di diploma) LP</t>
    </r>
  </si>
  <si>
    <r>
      <rPr>
        <b/>
        <sz val="16"/>
        <color rgb="FF0070C0"/>
        <rFont val="Arial"/>
        <family val="2"/>
      </rPr>
      <t xml:space="preserve"> Commento</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Giustificazione</t>
    </r>
    <r>
      <rPr>
        <sz val="16"/>
        <color rgb="FFFF0000"/>
        <rFont val="Wingdings"/>
        <charset val="2"/>
      </rPr>
      <t></t>
    </r>
    <r>
      <rPr>
        <sz val="16"/>
        <color rgb="FFFF0000"/>
        <rFont val="Arial"/>
        <family val="2"/>
      </rPr>
      <t xml:space="preserve"> </t>
    </r>
    <r>
      <rPr>
        <b/>
        <sz val="18"/>
        <rFont val="Arial"/>
        <family val="2"/>
      </rPr>
      <t/>
    </r>
  </si>
  <si>
    <r>
      <rPr>
        <b/>
        <sz val="16"/>
        <color rgb="FF0070C0"/>
        <rFont val="Arial"/>
        <family val="2"/>
      </rPr>
      <t xml:space="preserve"> Commentaire</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Justification</t>
    </r>
    <r>
      <rPr>
        <sz val="16"/>
        <color rgb="FFFF0000"/>
        <rFont val="Wingdings"/>
        <charset val="2"/>
      </rPr>
      <t></t>
    </r>
    <r>
      <rPr>
        <sz val="16"/>
        <color rgb="FFFF0000"/>
        <rFont val="Arial"/>
        <family val="2"/>
      </rPr>
      <t xml:space="preserve"> </t>
    </r>
    <r>
      <rPr>
        <b/>
        <sz val="18"/>
        <rFont val="Arial"/>
        <family val="2"/>
      </rPr>
      <t/>
    </r>
  </si>
  <si>
    <r>
      <rPr>
        <b/>
        <sz val="16"/>
        <color rgb="FF0070C0"/>
        <rFont val="Arial"/>
        <family val="2"/>
      </rPr>
      <t xml:space="preserve"> Bemerkung</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Begründung</t>
    </r>
    <r>
      <rPr>
        <sz val="16"/>
        <color rgb="FFFF0000"/>
        <rFont val="Wingdings"/>
        <charset val="2"/>
      </rPr>
      <t></t>
    </r>
    <r>
      <rPr>
        <sz val="16"/>
        <color rgb="FFFF0000"/>
        <rFont val="Arial"/>
        <family val="2"/>
      </rPr>
      <t xml:space="preserve"> </t>
    </r>
    <r>
      <rPr>
        <b/>
        <sz val="18"/>
        <rFont val="Arial"/>
        <family val="2"/>
      </rPr>
      <t/>
    </r>
  </si>
  <si>
    <r>
      <rPr>
        <b/>
        <sz val="14"/>
        <rFont val="Wingdings"/>
        <charset val="2"/>
      </rPr>
      <t>à</t>
    </r>
    <r>
      <rPr>
        <b/>
        <sz val="13.5"/>
        <rFont val="Arial"/>
        <family val="2"/>
      </rPr>
      <t>Courriel pour transmettre les PDF en format numérique, questions, …</t>
    </r>
  </si>
  <si>
    <t>position intermédiaire</t>
  </si>
  <si>
    <r>
      <t xml:space="preserve">position intermédiaire </t>
    </r>
    <r>
      <rPr>
        <b/>
        <sz val="18"/>
        <color rgb="FFFF0000"/>
        <rFont val="Arial"/>
        <family val="2"/>
      </rPr>
      <t>*</t>
    </r>
  </si>
  <si>
    <r>
      <rPr>
        <b/>
        <sz val="22"/>
        <color rgb="FF7030A0"/>
        <rFont val="Wingdings"/>
        <charset val="2"/>
      </rPr>
      <t>à</t>
    </r>
    <r>
      <rPr>
        <b/>
        <sz val="22"/>
        <color rgb="FF7030A0"/>
        <rFont val="Arial"/>
        <family val="2"/>
      </rPr>
      <t>Choisir la note avec un "X"</t>
    </r>
    <r>
      <rPr>
        <b/>
        <sz val="8"/>
        <color rgb="FF7030A0"/>
        <rFont val="Arial"/>
        <family val="2"/>
      </rPr>
      <t xml:space="preserve">
</t>
    </r>
    <r>
      <rPr>
        <b/>
        <sz val="22"/>
        <color rgb="FF7030A0"/>
        <rFont val="Wingdings"/>
        <charset val="2"/>
      </rPr>
      <t>à</t>
    </r>
    <r>
      <rPr>
        <b/>
        <sz val="22"/>
        <color rgb="FF7030A0"/>
        <rFont val="Arial"/>
        <family val="2"/>
      </rPr>
      <t>un seul "X" par ligne</t>
    </r>
  </si>
  <si>
    <r>
      <rPr>
        <b/>
        <sz val="22"/>
        <color rgb="FFFF0000"/>
        <rFont val="Arial"/>
        <family val="2"/>
      </rPr>
      <t>Case de signature</t>
    </r>
    <r>
      <rPr>
        <b/>
        <sz val="18"/>
        <rFont val="Arial"/>
        <family val="2"/>
      </rPr>
      <t xml:space="preserve"> - voir 3.1 ou 3.2 ci-dessus</t>
    </r>
    <r>
      <rPr>
        <b/>
        <sz val="22"/>
        <color theme="1"/>
        <rFont val="Arial"/>
        <family val="2"/>
      </rPr>
      <t xml:space="preserve">
</t>
    </r>
    <r>
      <rPr>
        <b/>
        <sz val="18"/>
        <color theme="1"/>
        <rFont val="Arial"/>
        <family val="2"/>
      </rPr>
      <t xml:space="preserve">Au lieu d'une signature physique
</t>
    </r>
    <r>
      <rPr>
        <sz val="18"/>
        <color theme="1"/>
        <rFont val="Arial"/>
        <family val="2"/>
      </rPr>
      <t>(= imprimer, signer + envoyer)</t>
    </r>
    <r>
      <rPr>
        <sz val="20"/>
        <color theme="1"/>
        <rFont val="Arial"/>
        <family val="2"/>
      </rPr>
      <t xml:space="preserve">
</t>
    </r>
    <r>
      <rPr>
        <b/>
        <sz val="20"/>
        <color theme="1"/>
        <rFont val="Arial"/>
        <family val="2"/>
      </rPr>
      <t xml:space="preserve">veuillez utiliser une </t>
    </r>
    <r>
      <rPr>
        <b/>
        <u/>
        <sz val="20"/>
        <color theme="1"/>
        <rFont val="Arial"/>
        <family val="2"/>
      </rPr>
      <t>signature numérique</t>
    </r>
    <r>
      <rPr>
        <b/>
        <sz val="20"/>
        <color theme="1"/>
        <rFont val="Arial"/>
        <family val="2"/>
      </rPr>
      <t xml:space="preserve">
</t>
    </r>
    <r>
      <rPr>
        <b/>
        <sz val="20"/>
        <color theme="1"/>
        <rFont val="Wingdings"/>
        <charset val="2"/>
      </rPr>
      <t>à</t>
    </r>
    <r>
      <rPr>
        <b/>
        <sz val="18"/>
        <color theme="1"/>
        <rFont val="Arial"/>
        <family val="2"/>
      </rPr>
      <t>Insérez votre signature numérique selon les instructions indiquées dans la page "sig"</t>
    </r>
  </si>
  <si>
    <t>1. lire attentivement les informations relatives
    à l'évaluation</t>
  </si>
  <si>
    <r>
      <t xml:space="preserve">   3.1 Insérer la signature électronique
         </t>
    </r>
    <r>
      <rPr>
        <sz val="18"/>
        <color rgb="FF7030A0"/>
        <rFont val="Arial"/>
        <family val="2"/>
      </rPr>
      <t>(Instructions ci-dessous à la signature, y compris la 
          création d'un PDF)</t>
    </r>
    <r>
      <rPr>
        <b/>
        <sz val="18"/>
        <color rgb="FF7030A0"/>
        <rFont val="Arial"/>
        <family val="2"/>
      </rPr>
      <t xml:space="preserve">
         </t>
    </r>
    <r>
      <rPr>
        <b/>
        <sz val="18"/>
        <color rgb="FF7030A0"/>
        <rFont val="Wingdings"/>
        <charset val="2"/>
      </rPr>
      <t>à</t>
    </r>
    <r>
      <rPr>
        <b/>
        <sz val="18"/>
        <color rgb="FF7030A0"/>
        <rFont val="Arial"/>
        <family val="2"/>
      </rPr>
      <t xml:space="preserve">Créer un PDF </t>
    </r>
    <r>
      <rPr>
        <b/>
        <sz val="18"/>
        <color rgb="FF7030A0"/>
        <rFont val="Wingdings"/>
        <charset val="2"/>
      </rPr>
      <t>à</t>
    </r>
    <r>
      <rPr>
        <b/>
        <sz val="18"/>
        <color rgb="FF7030A0"/>
        <rFont val="Arial"/>
        <family val="2"/>
      </rPr>
      <t>Mail à contacter</t>
    </r>
  </si>
  <si>
    <r>
      <t xml:space="preserve">   3.2 Formulaire imprimé, physique
         signer </t>
    </r>
    <r>
      <rPr>
        <b/>
        <sz val="18"/>
        <color rgb="FF0070C0"/>
        <rFont val="Wingdings"/>
        <charset val="2"/>
      </rPr>
      <t>à</t>
    </r>
    <r>
      <rPr>
        <b/>
        <sz val="18"/>
        <color rgb="FF0070C0"/>
        <rFont val="Arial"/>
        <family val="2"/>
      </rPr>
      <t xml:space="preserve"> à soumettre par courrier A</t>
    </r>
  </si>
  <si>
    <r>
      <t xml:space="preserve">  3.2 Stampare il formulario, firmarlo e  
        </t>
    </r>
    <r>
      <rPr>
        <b/>
        <sz val="20"/>
        <color rgb="FF0070C0"/>
        <rFont val="Wingdings"/>
        <charset val="2"/>
      </rPr>
      <t>à</t>
    </r>
    <r>
      <rPr>
        <b/>
        <sz val="20"/>
        <color rgb="FF0070C0"/>
        <rFont val="Arial"/>
        <family val="2"/>
      </rPr>
      <t>trasmetterlo per posta A</t>
    </r>
  </si>
  <si>
    <r>
      <t xml:space="preserve">   3.1 Inserire la firma elettronica
         </t>
    </r>
    <r>
      <rPr>
        <sz val="19"/>
        <color rgb="FF7030A0"/>
        <rFont val="Arial"/>
        <family val="2"/>
      </rPr>
      <t>(Istruzioni qui sotto alla firma, incl. creare PDF)</t>
    </r>
    <r>
      <rPr>
        <b/>
        <sz val="19"/>
        <color rgb="FF7030A0"/>
        <rFont val="Arial"/>
        <family val="2"/>
      </rPr>
      <t xml:space="preserve">
         </t>
    </r>
    <r>
      <rPr>
        <b/>
        <sz val="19"/>
        <color rgb="FF7030A0"/>
        <rFont val="Wingdings"/>
        <charset val="2"/>
      </rPr>
      <t>à</t>
    </r>
    <r>
      <rPr>
        <b/>
        <sz val="19"/>
        <color rgb="FF7030A0"/>
        <rFont val="Arial"/>
        <family val="2"/>
      </rPr>
      <t xml:space="preserve">Creare PDF </t>
    </r>
    <r>
      <rPr>
        <b/>
        <sz val="19"/>
        <color rgb="FF7030A0"/>
        <rFont val="Wingdings"/>
        <charset val="2"/>
      </rPr>
      <t>à</t>
    </r>
    <r>
      <rPr>
        <b/>
        <sz val="19"/>
        <color rgb="FF7030A0"/>
        <rFont val="Arial"/>
        <family val="2"/>
      </rPr>
      <t>per la Mail da contattare</t>
    </r>
  </si>
  <si>
    <t>1. leggere attentamente le informazioni sulla
    valutazione</t>
  </si>
  <si>
    <t>Explication des couleurs des champs:</t>
  </si>
  <si>
    <r>
      <rPr>
        <b/>
        <sz val="14"/>
        <color theme="1"/>
        <rFont val="Arial"/>
        <family val="2"/>
      </rPr>
      <t xml:space="preserve">Entreprise formatrice </t>
    </r>
    <r>
      <rPr>
        <sz val="12"/>
        <color theme="1"/>
        <rFont val="Arial"/>
        <family val="2"/>
      </rPr>
      <t xml:space="preserve"> </t>
    </r>
    <r>
      <rPr>
        <sz val="12"/>
        <color theme="1"/>
        <rFont val="Arial"/>
        <family val="2"/>
      </rPr>
      <t xml:space="preserve">ou école des métiers </t>
    </r>
    <r>
      <rPr>
        <sz val="18"/>
        <color theme="1"/>
        <rFont val="Wingdings"/>
        <charset val="2"/>
      </rPr>
      <t></t>
    </r>
  </si>
  <si>
    <t>Formatore professionale responsabile nell'azienda di tirocinio</t>
  </si>
  <si>
    <r>
      <t xml:space="preserve">Funzione
</t>
    </r>
    <r>
      <rPr>
        <sz val="12"/>
        <rFont val="Arial"/>
        <family val="2"/>
      </rPr>
      <t>(formatore prof., …)</t>
    </r>
  </si>
  <si>
    <r>
      <rPr>
        <b/>
        <sz val="14"/>
        <color theme="1"/>
        <rFont val="Arial"/>
        <family val="2"/>
      </rPr>
      <t>Azienda</t>
    </r>
    <r>
      <rPr>
        <sz val="8"/>
        <color theme="1"/>
        <rFont val="Arial"/>
        <family val="2"/>
      </rPr>
      <t xml:space="preserve"> </t>
    </r>
    <r>
      <rPr>
        <b/>
        <sz val="14"/>
        <color theme="1"/>
        <rFont val="Arial"/>
        <family val="2"/>
      </rPr>
      <t>di</t>
    </r>
    <r>
      <rPr>
        <sz val="8"/>
        <color theme="1"/>
        <rFont val="Arial"/>
        <family val="2"/>
      </rPr>
      <t xml:space="preserve"> </t>
    </r>
    <r>
      <rPr>
        <b/>
        <sz val="14"/>
        <color theme="1"/>
        <rFont val="Arial"/>
        <family val="2"/>
      </rPr>
      <t xml:space="preserve">formazione
</t>
    </r>
    <r>
      <rPr>
        <sz val="18"/>
        <color theme="1"/>
        <rFont val="Wingdings"/>
        <charset val="2"/>
      </rPr>
      <t></t>
    </r>
    <r>
      <rPr>
        <sz val="14"/>
        <color theme="1"/>
        <rFont val="Arial"/>
        <family val="2"/>
      </rPr>
      <t xml:space="preserve"> </t>
    </r>
    <r>
      <rPr>
        <sz val="10.5"/>
        <color theme="1"/>
        <rFont val="Arial"/>
        <family val="2"/>
      </rPr>
      <t>o scuola prof. a tempo pieno</t>
    </r>
    <r>
      <rPr>
        <b/>
        <sz val="10.5"/>
        <color theme="1"/>
        <rFont val="Arial"/>
        <family val="2"/>
      </rPr>
      <t xml:space="preserve"> </t>
    </r>
  </si>
  <si>
    <r>
      <t xml:space="preserve">SEFRI
Nr. </t>
    </r>
    <r>
      <rPr>
        <sz val="18"/>
        <color theme="1"/>
        <rFont val="Wingdings"/>
        <charset val="2"/>
      </rPr>
      <t></t>
    </r>
  </si>
  <si>
    <r>
      <t xml:space="preserve">Formazione prof.
</t>
    </r>
    <r>
      <rPr>
        <b/>
        <sz val="14"/>
        <rFont val="Arial"/>
        <family val="2"/>
      </rPr>
      <t>di</t>
    </r>
    <r>
      <rPr>
        <b/>
        <sz val="10"/>
        <rFont val="Arial"/>
        <family val="2"/>
      </rPr>
      <t xml:space="preserve"> </t>
    </r>
    <r>
      <rPr>
        <b/>
        <sz val="14"/>
        <rFont val="Arial"/>
        <family val="2"/>
      </rPr>
      <t>base</t>
    </r>
    <r>
      <rPr>
        <sz val="16"/>
        <rFont val="Wingdings"/>
        <charset val="2"/>
      </rPr>
      <t></t>
    </r>
  </si>
  <si>
    <r>
      <t>Fonction</t>
    </r>
    <r>
      <rPr>
        <sz val="11"/>
        <rFont val="Arial"/>
        <family val="2"/>
      </rPr>
      <t xml:space="preserve"> </t>
    </r>
    <r>
      <rPr>
        <sz val="9"/>
        <rFont val="Arial"/>
        <family val="2"/>
      </rPr>
      <t>(formateur-trice en entreprise, formateur-trice pratique, etc.)</t>
    </r>
  </si>
  <si>
    <t>Deutsch</t>
  </si>
  <si>
    <t>Français</t>
  </si>
  <si>
    <t>Italiano</t>
  </si>
  <si>
    <t>E-Mail</t>
  </si>
  <si>
    <t>bon, adéquat</t>
  </si>
  <si>
    <r>
      <t xml:space="preserve">Insérer/copier la signature électronique dans la case ci-dessous –
</t>
    </r>
    <r>
      <rPr>
        <b/>
        <u/>
        <sz val="18"/>
        <color theme="1"/>
        <rFont val="Arial"/>
        <family val="2"/>
      </rPr>
      <t>Ne pas dépasser</t>
    </r>
    <r>
      <rPr>
        <b/>
        <sz val="18"/>
        <color theme="1"/>
        <rFont val="Arial"/>
        <family val="2"/>
      </rPr>
      <t xml:space="preserve"> la taille du champ.</t>
    </r>
  </si>
  <si>
    <r>
      <t xml:space="preserve">Inserire/copiare la firma elettronica nella casella sottostante –
</t>
    </r>
    <r>
      <rPr>
        <b/>
        <u/>
        <sz val="18"/>
        <color theme="1"/>
        <rFont val="Arial"/>
        <family val="2"/>
      </rPr>
      <t>Non superare</t>
    </r>
    <r>
      <rPr>
        <b/>
        <sz val="18"/>
        <color theme="1"/>
        <rFont val="Arial"/>
        <family val="2"/>
      </rPr>
      <t xml:space="preserve"> le dimensioni del campo.</t>
    </r>
  </si>
  <si>
    <r>
      <t xml:space="preserve">Informationen zu Handlungskompetenzen </t>
    </r>
    <r>
      <rPr>
        <b/>
        <sz val="12"/>
        <color rgb="FF00B050"/>
        <rFont val="Wingdings"/>
        <charset val="2"/>
      </rPr>
      <t>à</t>
    </r>
    <r>
      <rPr>
        <b/>
        <sz val="12"/>
        <color rgb="FF00B050"/>
        <rFont val="Arial"/>
        <family val="2"/>
      </rPr>
      <t xml:space="preserve"> Berufsverzeichnis SBFI (Link</t>
    </r>
    <r>
      <rPr>
        <b/>
        <sz val="12"/>
        <color rgb="FF00B050"/>
        <rFont val="Wingdings"/>
        <charset val="2"/>
      </rPr>
      <t>â</t>
    </r>
    <r>
      <rPr>
        <b/>
        <sz val="12"/>
        <color rgb="FF00B050"/>
        <rFont val="Arial"/>
        <family val="2"/>
      </rPr>
      <t xml:space="preserve">) </t>
    </r>
    <r>
      <rPr>
        <b/>
        <sz val="12"/>
        <color rgb="FF00B050"/>
        <rFont val="Wingdings"/>
        <charset val="2"/>
      </rPr>
      <t>à</t>
    </r>
    <r>
      <rPr>
        <b/>
        <sz val="12"/>
        <color rgb="FF00B050"/>
        <rFont val="Arial"/>
        <family val="2"/>
      </rPr>
      <t xml:space="preserve">unter "Bezeichnung suchen" Beruf eingeben </t>
    </r>
    <r>
      <rPr>
        <b/>
        <sz val="12"/>
        <color rgb="FF00B050"/>
        <rFont val="Wingdings"/>
        <charset val="2"/>
      </rPr>
      <t>à</t>
    </r>
    <r>
      <rPr>
        <b/>
        <sz val="12"/>
        <color rgb="FF00B050"/>
        <rFont val="Arial"/>
        <family val="2"/>
      </rPr>
      <t xml:space="preserve">Bildungsplan wählen
</t>
    </r>
    <r>
      <rPr>
        <sz val="12"/>
        <color rgb="FF00B050"/>
        <rFont val="Arial"/>
        <family val="2"/>
      </rPr>
      <t>(evtl. Sprache rechts oben auf Webseite anpassen):</t>
    </r>
  </si>
  <si>
    <t>Ich bestätige mit dem JA und meiner Unterschrift, dass ich zur Bewertung befugt bin, diese wahrheitsgetreu, fair und der Arbeitsmarktfähigkeit entsprechend ausgefüllt habe:</t>
  </si>
  <si>
    <r>
      <t xml:space="preserve">Bei </t>
    </r>
    <r>
      <rPr>
        <b/>
        <sz val="16"/>
        <rFont val="Arial"/>
        <family val="2"/>
      </rPr>
      <t>Fragen</t>
    </r>
    <r>
      <rPr>
        <sz val="16"/>
        <rFont val="Arial"/>
        <family val="2"/>
      </rPr>
      <t xml:space="preserve"> zum Ausfüllen melden Sie sich </t>
    </r>
    <r>
      <rPr>
        <b/>
        <sz val="16"/>
        <rFont val="Arial"/>
        <family val="2"/>
      </rPr>
      <t>direkt per E-Mail (</t>
    </r>
    <r>
      <rPr>
        <sz val="16"/>
        <rFont val="Arial"/>
        <family val="2"/>
      </rPr>
      <t xml:space="preserve">Kontaktangaben oben) – </t>
    </r>
    <r>
      <rPr>
        <b/>
        <sz val="16"/>
        <rFont val="Arial"/>
        <family val="2"/>
      </rPr>
      <t>Fragen zu Einzelresultaten werden nicht beantwortet.</t>
    </r>
  </si>
  <si>
    <t xml:space="preserve">  3. Bewerten Sie nicht aufgrund von Sympathie / Antipathie – auch Gefälligkeitsbewertungen oder persönliche Abrechnungen wären unfair.</t>
  </si>
  <si>
    <t>Name, Vorname</t>
  </si>
  <si>
    <r>
      <t>Berufliche Grundbildung</t>
    </r>
    <r>
      <rPr>
        <b/>
        <sz val="18"/>
        <rFont val="Arial"/>
        <family val="2"/>
      </rPr>
      <t xml:space="preserve"> </t>
    </r>
    <r>
      <rPr>
        <sz val="18"/>
        <rFont val="Wingdings"/>
        <charset val="2"/>
      </rPr>
      <t></t>
    </r>
  </si>
  <si>
    <r>
      <t xml:space="preserve">Name, Vorname
                       </t>
    </r>
    <r>
      <rPr>
        <sz val="18"/>
        <rFont val="Wingdings"/>
        <charset val="2"/>
      </rPr>
      <t></t>
    </r>
  </si>
  <si>
    <t xml:space="preserve">  1. Cercare di valutare i vostri studenti in modo realistico, equo, onesto e sulla base della loro impiegabilità nel mercato del lavoro.</t>
  </si>
  <si>
    <t xml:space="preserve">  2. La vostra valutazione è rilevante per la qualifica e deve quindi essere giustificabile e comprensibile.</t>
  </si>
  <si>
    <t xml:space="preserve">  3. Non valutate sulla base di simpatia / antipatia - anche le "valutazioni di cortesia" / "rese dei conti personali" sono ingiuste.</t>
  </si>
  <si>
    <r>
      <t xml:space="preserve">Se avete </t>
    </r>
    <r>
      <rPr>
        <b/>
        <sz val="16"/>
        <rFont val="Arial"/>
        <family val="2"/>
      </rPr>
      <t>domande</t>
    </r>
    <r>
      <rPr>
        <sz val="16"/>
        <rFont val="Arial"/>
        <family val="2"/>
      </rPr>
      <t xml:space="preserve"> sulla compilazione del modulo, vi preghiamo di contattarci </t>
    </r>
    <r>
      <rPr>
        <b/>
        <sz val="16"/>
        <rFont val="Arial"/>
        <family val="2"/>
      </rPr>
      <t>direttamente via e-mail</t>
    </r>
    <r>
      <rPr>
        <sz val="16"/>
        <rFont val="Arial"/>
        <family val="2"/>
      </rPr>
      <t xml:space="preserve"> (dati di contatto sopra) - </t>
    </r>
    <r>
      <rPr>
        <b/>
        <sz val="16"/>
        <rFont val="Arial"/>
        <family val="2"/>
      </rPr>
      <t>le richieste di informazioni sui singoli risultati non riceveranno risposta.</t>
    </r>
  </si>
  <si>
    <r>
      <t xml:space="preserve">     SBFI
      Nr</t>
    </r>
    <r>
      <rPr>
        <sz val="16"/>
        <color theme="1"/>
        <rFont val="Arial"/>
        <family val="2"/>
      </rPr>
      <t>.</t>
    </r>
    <r>
      <rPr>
        <sz val="18"/>
        <color theme="1"/>
        <rFont val="Wingdings"/>
        <charset val="2"/>
      </rPr>
      <t></t>
    </r>
  </si>
  <si>
    <r>
      <t xml:space="preserve">Funktion </t>
    </r>
    <r>
      <rPr>
        <sz val="10"/>
        <rFont val="Arial"/>
        <family val="2"/>
      </rPr>
      <t>(BB,</t>
    </r>
    <r>
      <rPr>
        <sz val="8"/>
        <rFont val="Arial"/>
        <family val="2"/>
      </rPr>
      <t xml:space="preserve"> </t>
    </r>
    <r>
      <rPr>
        <sz val="10"/>
        <rFont val="Arial"/>
        <family val="2"/>
      </rPr>
      <t>PB,</t>
    </r>
    <r>
      <rPr>
        <sz val="4"/>
        <rFont val="Arial"/>
        <family val="2"/>
      </rPr>
      <t xml:space="preserve"> </t>
    </r>
    <r>
      <rPr>
        <sz val="10"/>
        <rFont val="Arial"/>
        <family val="2"/>
      </rPr>
      <t>…)</t>
    </r>
  </si>
  <si>
    <t xml:space="preserve">  1. Essayez d'évaluer vos apprenti-e-s de manière réaliste, équitable, honnête et sur la base de leur employabilité.</t>
  </si>
  <si>
    <t xml:space="preserve">  2. Leur évaluation sera prise en compte pour la qualification et doit donc être justifiable et compréhensible.</t>
  </si>
  <si>
    <t xml:space="preserve">  3. Ne pas juger sur la base de la sympathie / antipathie -  les "évaluations de courtoisie" / "compte personnel" sont injustes.</t>
  </si>
  <si>
    <r>
      <t xml:space="preserve">Si vous avez des </t>
    </r>
    <r>
      <rPr>
        <b/>
        <sz val="16"/>
        <rFont val="Arial"/>
        <family val="2"/>
      </rPr>
      <t>questions</t>
    </r>
    <r>
      <rPr>
        <sz val="16"/>
        <rFont val="Arial"/>
        <family val="2"/>
      </rPr>
      <t xml:space="preserve"> sur la manière de remplir le formulaire, veuillez nous contacter directement</t>
    </r>
    <r>
      <rPr>
        <b/>
        <sz val="16"/>
        <rFont val="Arial"/>
        <family val="2"/>
      </rPr>
      <t xml:space="preserve"> par e-mail</t>
    </r>
    <r>
      <rPr>
        <sz val="16"/>
        <rFont val="Arial"/>
        <family val="2"/>
      </rPr>
      <t xml:space="preserve"> (coordonnées ci-dessus) - </t>
    </r>
    <r>
      <rPr>
        <b/>
        <sz val="16"/>
        <rFont val="Arial"/>
        <family val="2"/>
      </rPr>
      <t>les demandes de renseignements sur les résultats individuels ne seront pas traitées.</t>
    </r>
  </si>
  <si>
    <t>SÌ</t>
  </si>
  <si>
    <r>
      <t xml:space="preserve">Informazioni sulle competenze operative - Elenco professioni SEFRI  </t>
    </r>
    <r>
      <rPr>
        <b/>
        <sz val="11.5"/>
        <color rgb="FF00B050"/>
        <rFont val="Wingdings"/>
        <charset val="2"/>
      </rPr>
      <t>à</t>
    </r>
    <r>
      <rPr>
        <b/>
        <sz val="11.5"/>
        <color rgb="FF00B050"/>
        <rFont val="Arial"/>
        <family val="2"/>
      </rPr>
      <t xml:space="preserve">sotto "Cerca un nome" inserire la professione
</t>
    </r>
    <r>
      <rPr>
        <b/>
        <sz val="11.5"/>
        <color rgb="FF00B050"/>
        <rFont val="Wingdings"/>
        <charset val="2"/>
      </rPr>
      <t>à</t>
    </r>
    <r>
      <rPr>
        <b/>
        <sz val="11.5"/>
        <color rgb="FF00B050"/>
        <rFont val="Arial"/>
        <family val="2"/>
      </rPr>
      <t xml:space="preserve">selezionare/scegliere il piano di formazione
</t>
    </r>
    <r>
      <rPr>
        <sz val="10"/>
        <color rgb="FF00B050"/>
        <rFont val="Arial"/>
        <family val="2"/>
      </rPr>
      <t>(eventualmente adattare la lingua nell'angolo in alto a destra della homepage):</t>
    </r>
  </si>
  <si>
    <r>
      <t xml:space="preserve">Elektronische Unterschrift in den Kasten unten einfügen/einkopieren –
Feldgrösse </t>
    </r>
    <r>
      <rPr>
        <b/>
        <u/>
        <sz val="18"/>
        <color theme="1"/>
        <rFont val="Arial"/>
        <family val="2"/>
      </rPr>
      <t>nicht überschreiten</t>
    </r>
    <r>
      <rPr>
        <b/>
        <sz val="18"/>
        <color theme="1"/>
        <rFont val="Arial"/>
        <family val="2"/>
      </rPr>
      <t>.</t>
    </r>
  </si>
  <si>
    <t>.</t>
  </si>
  <si>
    <t>AHV-Nummer</t>
  </si>
  <si>
    <r>
      <t xml:space="preserve">13-stellig </t>
    </r>
    <r>
      <rPr>
        <sz val="14"/>
        <color theme="1"/>
        <rFont val="Wingdings"/>
        <charset val="2"/>
      </rPr>
      <t>à</t>
    </r>
    <r>
      <rPr>
        <sz val="14"/>
        <color theme="1"/>
        <rFont val="Arial"/>
        <family val="2"/>
      </rPr>
      <t>siehe Krankenkassenausweis</t>
    </r>
  </si>
  <si>
    <r>
      <t xml:space="preserve">13 cifre </t>
    </r>
    <r>
      <rPr>
        <sz val="13.5"/>
        <color theme="1"/>
        <rFont val="Wingdings"/>
        <charset val="2"/>
      </rPr>
      <t>à</t>
    </r>
    <r>
      <rPr>
        <sz val="13.5"/>
        <color theme="1"/>
        <rFont val="Arial"/>
        <family val="2"/>
      </rPr>
      <t>si trova sulla tessera di assicurazione sanitaria</t>
    </r>
  </si>
  <si>
    <t>Il numero AVS</t>
  </si>
  <si>
    <t>Numéro de sécurité
sociale</t>
  </si>
  <si>
    <r>
      <t xml:space="preserve">Settore / indirizzo / orientamento </t>
    </r>
    <r>
      <rPr>
        <sz val="18"/>
        <color theme="1"/>
        <rFont val="Wingdings"/>
        <charset val="2"/>
      </rPr>
      <t></t>
    </r>
  </si>
  <si>
    <r>
      <t>Formation profes-sionnelle initiale</t>
    </r>
    <r>
      <rPr>
        <b/>
        <sz val="8"/>
        <rFont val="Arial"/>
        <family val="2"/>
      </rPr>
      <t xml:space="preserve"> </t>
    </r>
    <r>
      <rPr>
        <sz val="18"/>
        <rFont val="Wingdings"/>
        <charset val="2"/>
      </rPr>
      <t></t>
    </r>
  </si>
  <si>
    <r>
      <rPr>
        <b/>
        <sz val="22"/>
        <color rgb="FFFF0000"/>
        <rFont val="Arial"/>
        <family val="2"/>
      </rPr>
      <t>Casella di firma</t>
    </r>
    <r>
      <rPr>
        <b/>
        <sz val="18"/>
        <rFont val="Arial"/>
        <family val="2"/>
      </rPr>
      <t xml:space="preserve"> - vedi 3.1 o 3.2 sopra</t>
    </r>
    <r>
      <rPr>
        <b/>
        <sz val="22"/>
        <color theme="1"/>
        <rFont val="Arial"/>
        <family val="2"/>
      </rPr>
      <t xml:space="preserve">
</t>
    </r>
    <r>
      <rPr>
        <b/>
        <sz val="18"/>
        <color theme="1"/>
        <rFont val="Arial"/>
        <family val="2"/>
      </rPr>
      <t xml:space="preserve">Invece di una firma fisica
</t>
    </r>
    <r>
      <rPr>
        <sz val="16"/>
        <color theme="1"/>
        <rFont val="Arial"/>
        <family val="2"/>
      </rPr>
      <t>(= stampare, firmare + inviare)</t>
    </r>
    <r>
      <rPr>
        <sz val="20"/>
        <color theme="1"/>
        <rFont val="Arial"/>
        <family val="2"/>
      </rPr>
      <t xml:space="preserve">
</t>
    </r>
    <r>
      <rPr>
        <b/>
        <sz val="20"/>
        <color theme="1"/>
        <rFont val="Arial"/>
        <family val="2"/>
      </rPr>
      <t xml:space="preserve">si prega di utilizzare </t>
    </r>
    <r>
      <rPr>
        <b/>
        <u/>
        <sz val="20"/>
        <color theme="1"/>
        <rFont val="Arial"/>
        <family val="2"/>
      </rPr>
      <t>la firma digitale</t>
    </r>
    <r>
      <rPr>
        <b/>
        <sz val="20"/>
        <color theme="1"/>
        <rFont val="Arial"/>
        <family val="2"/>
      </rPr>
      <t xml:space="preserve">
</t>
    </r>
    <r>
      <rPr>
        <b/>
        <sz val="20"/>
        <color theme="1"/>
        <rFont val="Wingdings"/>
        <charset val="2"/>
      </rPr>
      <t>à</t>
    </r>
    <r>
      <rPr>
        <b/>
        <sz val="18"/>
        <color theme="1"/>
        <rFont val="Arial"/>
        <family val="2"/>
      </rPr>
      <t>Inserire qui sotto tramite la cartella di lavoro "sig"</t>
    </r>
    <r>
      <rPr>
        <b/>
        <sz val="20"/>
        <color theme="1"/>
        <rFont val="Arial"/>
        <family val="2"/>
      </rPr>
      <t xml:space="preserve">
</t>
    </r>
    <r>
      <rPr>
        <sz val="16"/>
        <color theme="1"/>
        <rFont val="Arial"/>
        <family val="2"/>
      </rPr>
      <t>(Istruzioni sulla cartella di lavoro "sig.")</t>
    </r>
  </si>
  <si>
    <r>
      <t xml:space="preserve">Évaluation terminée et autorisée par </t>
    </r>
    <r>
      <rPr>
        <sz val="12"/>
        <rFont val="Arial"/>
        <family val="2"/>
      </rPr>
      <t>((correspondant à</t>
    </r>
    <r>
      <rPr>
        <sz val="16"/>
        <rFont val="Wingdings"/>
        <charset val="2"/>
      </rPr>
      <t></t>
    </r>
    <r>
      <rPr>
        <sz val="16"/>
        <rFont val="Arial"/>
        <family val="2"/>
      </rPr>
      <t xml:space="preserve"> </t>
    </r>
    <r>
      <rPr>
        <sz val="12"/>
        <rFont val="Arial"/>
        <family val="2"/>
      </rPr>
      <t>)</t>
    </r>
  </si>
  <si>
    <r>
      <t xml:space="preserve">Informations sur les compétences opérationnelles </t>
    </r>
    <r>
      <rPr>
        <b/>
        <sz val="10"/>
        <color rgb="FF00B050"/>
        <rFont val="Wingdings"/>
        <charset val="2"/>
      </rPr>
      <t>à</t>
    </r>
    <r>
      <rPr>
        <b/>
        <sz val="10"/>
        <color rgb="FF00B050"/>
        <rFont val="Arial"/>
        <family val="2"/>
      </rPr>
      <t xml:space="preserve">Annuaire des professions SBFI (lien) </t>
    </r>
    <r>
      <rPr>
        <b/>
        <sz val="10"/>
        <color rgb="FF00B050"/>
        <rFont val="Wingdings"/>
        <charset val="2"/>
      </rPr>
      <t>à</t>
    </r>
    <r>
      <rPr>
        <b/>
        <sz val="10"/>
        <color rgb="FF00B050"/>
        <rFont val="Arial"/>
        <family val="2"/>
      </rPr>
      <t xml:space="preserve">sous "Recherche d'un nom" entrez la profession </t>
    </r>
    <r>
      <rPr>
        <b/>
        <sz val="10"/>
        <color rgb="FF00B050"/>
        <rFont val="Wingdings"/>
        <charset val="2"/>
      </rPr>
      <t>à</t>
    </r>
    <r>
      <rPr>
        <b/>
        <sz val="10"/>
        <color rgb="FF00B050"/>
        <rFont val="Arial"/>
        <family val="2"/>
      </rPr>
      <t xml:space="preserve">sélectionnez le plan d'études
</t>
    </r>
    <r>
      <rPr>
        <sz val="10"/>
        <color rgb="FF00B050"/>
        <rFont val="Arial"/>
        <family val="2"/>
      </rPr>
      <t>(éventuellement adapter la langue dans le coin supérieur droit de la page d'accueil) :</t>
    </r>
  </si>
  <si>
    <t></t>
  </si>
  <si>
    <t>Risultato intermedio
a un decimo:</t>
  </si>
  <si>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Abs.</t>
    </r>
    <r>
      <rPr>
        <sz val="8"/>
        <color theme="1"/>
        <rFont val="Arial"/>
        <family val="2"/>
      </rPr>
      <t xml:space="preserve"> </t>
    </r>
    <r>
      <rPr>
        <sz val="10"/>
        <color theme="1"/>
        <rFont val="Arial"/>
        <family val="2"/>
      </rPr>
      <t xml:space="preserve">2 BBV </t>
    </r>
    <r>
      <rPr>
        <sz val="12"/>
        <color theme="1"/>
        <rFont val="Wingdings"/>
        <charset val="2"/>
      </rPr>
      <t></t>
    </r>
  </si>
  <si>
    <t>Zwischen-resultat
auf Zehntel:</t>
  </si>
  <si>
    <r>
      <rPr>
        <b/>
        <sz val="18"/>
        <color theme="1"/>
        <rFont val="Arial"/>
        <family val="2"/>
      </rPr>
      <t>Kurzanleitung:</t>
    </r>
    <r>
      <rPr>
        <sz val="14"/>
        <color theme="1"/>
        <rFont val="Arial"/>
        <family val="2"/>
      </rPr>
      <t xml:space="preserve">
1. Die elektronische Unterschrift als Bild unten auf die
 </t>
    </r>
    <r>
      <rPr>
        <sz val="12"/>
        <color theme="1"/>
        <rFont val="Arial"/>
        <family val="2"/>
      </rPr>
      <t xml:space="preserve">  </t>
    </r>
    <r>
      <rPr>
        <sz val="14"/>
        <color theme="1"/>
        <rFont val="Arial"/>
        <family val="2"/>
      </rPr>
      <t xml:space="preserve"> Arbeitsmappe (</t>
    </r>
    <r>
      <rPr>
        <b/>
        <sz val="14"/>
        <color theme="1"/>
        <rFont val="Arial"/>
        <family val="2"/>
      </rPr>
      <t>nicht direkt ins Feld C4</t>
    </r>
    <r>
      <rPr>
        <sz val="14"/>
        <color theme="1"/>
        <rFont val="Arial"/>
        <family val="2"/>
      </rPr>
      <t xml:space="preserve">) kopieren.
2. Bild vergrössern oder verkleinern auf Grösse von Feld C4.
3. Bild auf das </t>
    </r>
    <r>
      <rPr>
        <sz val="14"/>
        <color rgb="FFFF0000"/>
        <rFont val="Arial"/>
        <family val="2"/>
      </rPr>
      <t>Feld C4</t>
    </r>
    <r>
      <rPr>
        <sz val="14"/>
        <color theme="1"/>
        <rFont val="Arial"/>
        <family val="2"/>
      </rPr>
      <t xml:space="preserve"> ziehen – fertig!
</t>
    </r>
    <r>
      <rPr>
        <b/>
        <sz val="14"/>
        <color theme="1"/>
        <rFont val="Wingdings"/>
        <charset val="2"/>
      </rPr>
      <t>à</t>
    </r>
    <r>
      <rPr>
        <b/>
        <sz val="14"/>
        <color theme="1"/>
        <rFont val="Arial"/>
        <family val="2"/>
      </rPr>
      <t>zurück zum Bewertungsraster</t>
    </r>
  </si>
  <si>
    <r>
      <rPr>
        <b/>
        <sz val="18"/>
        <color theme="1"/>
        <rFont val="Arial"/>
        <family val="2"/>
      </rPr>
      <t>Guide de référence rapide:</t>
    </r>
    <r>
      <rPr>
        <b/>
        <sz val="14"/>
        <color theme="1"/>
        <rFont val="Arial"/>
        <family val="2"/>
      </rPr>
      <t xml:space="preserve">
</t>
    </r>
    <r>
      <rPr>
        <sz val="14"/>
        <color theme="1"/>
        <rFont val="Arial"/>
        <family val="2"/>
      </rPr>
      <t xml:space="preserve">1. Copier l'image de la signature électronique directement
</t>
    </r>
    <r>
      <rPr>
        <sz val="12"/>
        <color theme="1"/>
        <rFont val="Arial"/>
        <family val="2"/>
      </rPr>
      <t xml:space="preserve">  </t>
    </r>
    <r>
      <rPr>
        <sz val="14"/>
        <color theme="1"/>
        <rFont val="Arial"/>
        <family val="2"/>
      </rPr>
      <t xml:space="preserve">  sur cette page (</t>
    </r>
    <r>
      <rPr>
        <b/>
        <sz val="14"/>
        <color theme="1"/>
        <rFont val="Arial"/>
        <family val="2"/>
      </rPr>
      <t>pas dans la case H4</t>
    </r>
    <r>
      <rPr>
        <sz val="14"/>
        <color theme="1"/>
        <rFont val="Arial"/>
        <family val="2"/>
      </rPr>
      <t xml:space="preserve"> mais ci-dessous)
2. Agrandir ou réduire l'image à la taille de la case H4
3. Faites glisser l'image sur le </t>
    </r>
    <r>
      <rPr>
        <sz val="14"/>
        <color rgb="FFFF0000"/>
        <rFont val="Arial"/>
        <family val="2"/>
      </rPr>
      <t>champ H4</t>
    </r>
    <r>
      <rPr>
        <sz val="14"/>
        <color theme="1"/>
        <rFont val="Arial"/>
        <family val="2"/>
      </rPr>
      <t xml:space="preserve"> – c'est fait!
</t>
    </r>
    <r>
      <rPr>
        <b/>
        <sz val="14"/>
        <color theme="1"/>
        <rFont val="Wingdings"/>
        <charset val="2"/>
      </rPr>
      <t>à</t>
    </r>
    <r>
      <rPr>
        <b/>
        <sz val="14"/>
        <color theme="1"/>
        <rFont val="Arial"/>
        <family val="2"/>
      </rPr>
      <t>retour à l'autre page</t>
    </r>
  </si>
  <si>
    <r>
      <rPr>
        <b/>
        <sz val="18"/>
        <color theme="1"/>
        <rFont val="Arial"/>
        <family val="2"/>
      </rPr>
      <t>Guida rapida:</t>
    </r>
    <r>
      <rPr>
        <b/>
        <sz val="14"/>
        <color theme="1"/>
        <rFont val="Arial"/>
        <family val="2"/>
      </rPr>
      <t xml:space="preserve">
</t>
    </r>
    <r>
      <rPr>
        <sz val="14"/>
        <color theme="1"/>
        <rFont val="Arial"/>
        <family val="2"/>
      </rPr>
      <t xml:space="preserve">1. Copiare la firma elettronica come immagine qui sotto su
</t>
    </r>
    <r>
      <rPr>
        <sz val="12"/>
        <color theme="1"/>
        <rFont val="Arial"/>
        <family val="2"/>
      </rPr>
      <t xml:space="preserve">  </t>
    </r>
    <r>
      <rPr>
        <sz val="14"/>
        <color theme="1"/>
        <rFont val="Arial"/>
        <family val="2"/>
      </rPr>
      <t xml:space="preserve">  questa</t>
    </r>
    <r>
      <rPr>
        <sz val="9"/>
        <color theme="1"/>
        <rFont val="Arial"/>
        <family val="2"/>
      </rPr>
      <t xml:space="preserve"> </t>
    </r>
    <r>
      <rPr>
        <sz val="14"/>
        <color theme="1"/>
        <rFont val="Arial"/>
        <family val="2"/>
      </rPr>
      <t>cartella</t>
    </r>
    <r>
      <rPr>
        <sz val="8"/>
        <color theme="1"/>
        <rFont val="Arial"/>
        <family val="2"/>
      </rPr>
      <t xml:space="preserve"> </t>
    </r>
    <r>
      <rPr>
        <sz val="14"/>
        <color theme="1"/>
        <rFont val="Arial"/>
        <family val="2"/>
      </rPr>
      <t>di</t>
    </r>
    <r>
      <rPr>
        <sz val="8"/>
        <color theme="1"/>
        <rFont val="Arial"/>
        <family val="2"/>
      </rPr>
      <t xml:space="preserve"> </t>
    </r>
    <r>
      <rPr>
        <sz val="14"/>
        <color theme="1"/>
        <rFont val="Arial"/>
        <family val="2"/>
      </rPr>
      <t>lavoro</t>
    </r>
    <r>
      <rPr>
        <sz val="8"/>
        <color theme="1"/>
        <rFont val="Arial"/>
        <family val="2"/>
      </rPr>
      <t xml:space="preserve"> </t>
    </r>
    <r>
      <rPr>
        <sz val="14"/>
        <color theme="1"/>
        <rFont val="Arial"/>
        <family val="2"/>
      </rPr>
      <t>(</t>
    </r>
    <r>
      <rPr>
        <b/>
        <sz val="14"/>
        <color theme="1"/>
        <rFont val="Arial"/>
        <family val="2"/>
      </rPr>
      <t>non</t>
    </r>
    <r>
      <rPr>
        <b/>
        <sz val="8"/>
        <color theme="1"/>
        <rFont val="Arial"/>
        <family val="2"/>
      </rPr>
      <t xml:space="preserve"> </t>
    </r>
    <r>
      <rPr>
        <b/>
        <sz val="14"/>
        <color theme="1"/>
        <rFont val="Arial"/>
        <family val="2"/>
      </rPr>
      <t>direttamente</t>
    </r>
    <r>
      <rPr>
        <b/>
        <sz val="8"/>
        <color theme="1"/>
        <rFont val="Arial"/>
        <family val="2"/>
      </rPr>
      <t xml:space="preserve"> </t>
    </r>
    <r>
      <rPr>
        <b/>
        <sz val="14"/>
        <color theme="1"/>
        <rFont val="Arial"/>
        <family val="2"/>
      </rPr>
      <t>nel</t>
    </r>
    <r>
      <rPr>
        <b/>
        <sz val="8"/>
        <color theme="1"/>
        <rFont val="Arial"/>
        <family val="2"/>
      </rPr>
      <t xml:space="preserve"> </t>
    </r>
    <r>
      <rPr>
        <b/>
        <sz val="14"/>
        <color theme="1"/>
        <rFont val="Arial"/>
        <family val="2"/>
      </rPr>
      <t>campo</t>
    </r>
    <r>
      <rPr>
        <b/>
        <sz val="8"/>
        <color theme="1"/>
        <rFont val="Arial"/>
        <family val="2"/>
      </rPr>
      <t xml:space="preserve"> </t>
    </r>
    <r>
      <rPr>
        <b/>
        <sz val="14"/>
        <color theme="1"/>
        <rFont val="Arial"/>
        <family val="2"/>
      </rPr>
      <t>M4</t>
    </r>
    <r>
      <rPr>
        <sz val="14"/>
        <color theme="1"/>
        <rFont val="Arial"/>
        <family val="2"/>
      </rPr>
      <t xml:space="preserve">)
2. Ingrandire o ridurre l'immagine alle dimensioni del
  </t>
    </r>
    <r>
      <rPr>
        <sz val="12"/>
        <color theme="1"/>
        <rFont val="Arial"/>
        <family val="2"/>
      </rPr>
      <t xml:space="preserve"> </t>
    </r>
    <r>
      <rPr>
        <sz val="14"/>
        <color theme="1"/>
        <rFont val="Arial"/>
        <family val="2"/>
      </rPr>
      <t xml:space="preserve"> riquadro M4
3. Trascinare l'immagine sul </t>
    </r>
    <r>
      <rPr>
        <sz val="14"/>
        <color rgb="FFFF0000"/>
        <rFont val="Arial"/>
        <family val="2"/>
      </rPr>
      <t>campo M4</t>
    </r>
    <r>
      <rPr>
        <sz val="14"/>
        <color theme="1"/>
        <rFont val="Arial"/>
        <family val="2"/>
      </rPr>
      <t xml:space="preserve"> – fatto! </t>
    </r>
    <r>
      <rPr>
        <b/>
        <sz val="14"/>
        <color theme="1"/>
        <rFont val="Arial"/>
        <family val="2"/>
      </rPr>
      <t xml:space="preserve">
</t>
    </r>
    <r>
      <rPr>
        <b/>
        <sz val="14"/>
        <color theme="1"/>
        <rFont val="Wingdings"/>
        <charset val="2"/>
      </rPr>
      <t>à</t>
    </r>
    <r>
      <rPr>
        <b/>
        <sz val="14"/>
        <color theme="1"/>
        <rFont val="Arial"/>
        <family val="2"/>
      </rPr>
      <t>e ritorno al formulario di valutazione</t>
    </r>
  </si>
  <si>
    <t>Résultat inter-
médiaire au dixième:</t>
  </si>
  <si>
    <t>Bemerk.</t>
  </si>
  <si>
    <t>Berechnung
ungen - 3.5-1.</t>
  </si>
  <si>
    <t>Berechnung
gen. - 6-4</t>
  </si>
  <si>
    <t>gennügend
6-4</t>
  </si>
  <si>
    <t>ungenügend
3.5-1.</t>
  </si>
  <si>
    <t>Berechnung
Bemerk.</t>
  </si>
  <si>
    <t>Berechnung
Total</t>
  </si>
  <si>
    <t>&gt;7</t>
  </si>
  <si>
    <t>Berechnung OK</t>
  </si>
  <si>
    <t>XX</t>
  </si>
  <si>
    <t>Eintrag</t>
  </si>
  <si>
    <t>nur 1 Bew.</t>
  </si>
  <si>
    <t>Anzahl HK</t>
  </si>
  <si>
    <t>ausgef. HK</t>
  </si>
  <si>
    <t>Diff. Anzahl HK - ausgefüllte HK</t>
  </si>
  <si>
    <t>fehlende
HK</t>
  </si>
  <si>
    <t>Anzahl Bewert.</t>
  </si>
  <si>
    <t xml:space="preserve">Total alle Optionen: </t>
  </si>
  <si>
    <t>Anzahl &gt;1 Bewertung</t>
  </si>
  <si>
    <t>Bemerkungen in AH</t>
  </si>
  <si>
    <t>Schattierung ungenügende Note + Bemerkung vorhanden</t>
  </si>
  <si>
    <t>fehlende Bemerk.bei ungenügend</t>
  </si>
  <si>
    <r>
      <rPr>
        <b/>
        <sz val="16"/>
        <rFont val="Wingdings"/>
        <charset val="2"/>
      </rPr>
      <t>à</t>
    </r>
    <r>
      <rPr>
        <b/>
        <sz val="16"/>
        <rFont val="Arial"/>
        <family val="2"/>
      </rPr>
      <t>Mail um PDF digital einzureichen, Fragen, …</t>
    </r>
  </si>
  <si>
    <r>
      <rPr>
        <b/>
        <sz val="16"/>
        <rFont val="Wingdings"/>
        <charset val="2"/>
      </rPr>
      <t>à</t>
    </r>
    <r>
      <rPr>
        <b/>
        <sz val="16"/>
        <rFont val="Arial"/>
        <family val="2"/>
      </rPr>
      <t>Posta per inviare PDF in formato digitale, domande, ...</t>
    </r>
  </si>
  <si>
    <t>Se cancellato in T30, scrivere qui!</t>
  </si>
  <si>
    <r>
      <t>Firma</t>
    </r>
    <r>
      <rPr>
        <b/>
        <sz val="8"/>
        <color theme="0"/>
        <rFont val="Arial"/>
        <family val="2"/>
      </rPr>
      <t>.</t>
    </r>
  </si>
  <si>
    <r>
      <t>entrez dans "</t>
    </r>
    <r>
      <rPr>
        <b/>
        <sz val="11"/>
        <color theme="1"/>
        <rFont val="Arial"/>
        <family val="2"/>
      </rPr>
      <t>sig.</t>
    </r>
    <r>
      <rPr>
        <sz val="11"/>
        <color theme="1"/>
        <rFont val="Arial"/>
        <family val="2"/>
      </rPr>
      <t xml:space="preserve">"
</t>
    </r>
    <r>
      <rPr>
        <sz val="11"/>
        <color theme="1"/>
        <rFont val="Wingdings"/>
        <charset val="2"/>
      </rPr>
      <t>â</t>
    </r>
  </si>
  <si>
    <r>
      <t>Entre "</t>
    </r>
    <r>
      <rPr>
        <b/>
        <sz val="11"/>
        <color theme="1"/>
        <rFont val="Arial"/>
        <family val="2"/>
      </rPr>
      <t>X</t>
    </r>
    <r>
      <rPr>
        <sz val="11"/>
        <color theme="1"/>
        <rFont val="Arial"/>
        <family val="2"/>
      </rPr>
      <t xml:space="preserve">" pour </t>
    </r>
    <r>
      <rPr>
        <b/>
        <sz val="11"/>
        <color theme="1"/>
        <rFont val="Arial"/>
        <family val="2"/>
      </rPr>
      <t xml:space="preserve">OUI   </t>
    </r>
    <r>
      <rPr>
        <b/>
        <sz val="11"/>
        <color theme="0"/>
        <rFont val="Arial"/>
        <family val="2"/>
      </rPr>
      <t>.</t>
    </r>
  </si>
  <si>
    <r>
      <t>Inserire "</t>
    </r>
    <r>
      <rPr>
        <b/>
        <sz val="11"/>
        <color theme="1"/>
        <rFont val="Arial"/>
        <family val="2"/>
      </rPr>
      <t>X</t>
    </r>
    <r>
      <rPr>
        <sz val="11"/>
        <color theme="1"/>
        <rFont val="Arial"/>
        <family val="2"/>
      </rPr>
      <t xml:space="preserve">" per </t>
    </r>
    <r>
      <rPr>
        <b/>
        <sz val="11"/>
        <color theme="1"/>
        <rFont val="Arial"/>
        <family val="2"/>
      </rPr>
      <t>SÌ</t>
    </r>
  </si>
  <si>
    <r>
      <t>entra in "</t>
    </r>
    <r>
      <rPr>
        <b/>
        <sz val="11"/>
        <color theme="1"/>
        <rFont val="Arial"/>
        <family val="2"/>
      </rPr>
      <t>sig.</t>
    </r>
    <r>
      <rPr>
        <sz val="11"/>
        <color theme="1"/>
        <rFont val="Arial"/>
        <family val="2"/>
      </rPr>
      <t xml:space="preserve">"
 </t>
    </r>
    <r>
      <rPr>
        <sz val="11"/>
        <color theme="1"/>
        <rFont val="Wingdings"/>
        <charset val="2"/>
      </rPr>
      <t>â</t>
    </r>
    <r>
      <rPr>
        <sz val="11"/>
        <color theme="1"/>
        <rFont val="Arial"/>
        <family val="2"/>
      </rPr>
      <t xml:space="preserve"> </t>
    </r>
  </si>
  <si>
    <r>
      <t>"</t>
    </r>
    <r>
      <rPr>
        <b/>
        <sz val="11"/>
        <color theme="1"/>
        <rFont val="Arial"/>
        <family val="2"/>
      </rPr>
      <t>X</t>
    </r>
    <r>
      <rPr>
        <sz val="11"/>
        <color theme="1"/>
        <rFont val="Arial"/>
        <family val="2"/>
      </rPr>
      <t xml:space="preserve">" für </t>
    </r>
    <r>
      <rPr>
        <b/>
        <sz val="11"/>
        <color theme="1"/>
        <rFont val="Arial"/>
        <family val="2"/>
      </rPr>
      <t xml:space="preserve">JA </t>
    </r>
    <r>
      <rPr>
        <sz val="11"/>
        <color theme="1"/>
        <rFont val="Arial"/>
        <family val="2"/>
      </rPr>
      <t>eintragen</t>
    </r>
  </si>
  <si>
    <r>
      <t>in "</t>
    </r>
    <r>
      <rPr>
        <b/>
        <sz val="11"/>
        <color theme="1"/>
        <rFont val="Arial"/>
        <family val="2"/>
      </rPr>
      <t>sig.</t>
    </r>
    <r>
      <rPr>
        <sz val="11"/>
        <color theme="1"/>
        <rFont val="Arial"/>
        <family val="2"/>
      </rPr>
      <t xml:space="preserve">" </t>
    </r>
    <r>
      <rPr>
        <sz val="11"/>
        <color theme="1"/>
        <rFont val="Wingdings"/>
        <charset val="2"/>
      </rPr>
      <t xml:space="preserve">â
</t>
    </r>
    <r>
      <rPr>
        <sz val="11"/>
        <color theme="1"/>
        <rFont val="Arial"/>
        <family val="2"/>
      </rPr>
      <t>eintragen</t>
    </r>
    <r>
      <rPr>
        <sz val="11"/>
        <color theme="0"/>
        <rFont val="Arial"/>
        <family val="2"/>
      </rPr>
      <t>.</t>
    </r>
  </si>
  <si>
    <r>
      <rPr>
        <b/>
        <u/>
        <sz val="32"/>
        <color rgb="FFFF0000"/>
        <rFont val="Arial"/>
        <family val="2"/>
      </rPr>
      <t>Spalte AH</t>
    </r>
    <r>
      <rPr>
        <b/>
        <sz val="32"/>
        <color rgb="FFFF0000"/>
        <rFont val="Arial"/>
        <family val="2"/>
      </rPr>
      <t xml:space="preserve">
</t>
    </r>
    <r>
      <rPr>
        <b/>
        <sz val="32"/>
        <color rgb="FFFF0000"/>
        <rFont val="Wingdings"/>
        <charset val="2"/>
      </rPr>
      <t>à</t>
    </r>
    <r>
      <rPr>
        <b/>
        <sz val="32"/>
        <color rgb="FFFF0000"/>
        <rFont val="Arial"/>
        <family val="2"/>
      </rPr>
      <t xml:space="preserve"> nicht druckbarer Bereich
</t>
    </r>
    <r>
      <rPr>
        <b/>
        <sz val="32"/>
        <color rgb="FFFF0000"/>
        <rFont val="Wingdings"/>
        <charset val="2"/>
      </rPr>
      <t>à</t>
    </r>
    <r>
      <rPr>
        <b/>
        <sz val="32"/>
        <color rgb="FFFF0000"/>
        <rFont val="Arial"/>
        <family val="2"/>
      </rPr>
      <t xml:space="preserve"> nicht veränderbar</t>
    </r>
  </si>
  <si>
    <t>Les champs à remplir dans le tableau :</t>
  </si>
  <si>
    <r>
      <rPr>
        <b/>
        <u/>
        <sz val="32"/>
        <color rgb="FFFF0000"/>
        <rFont val="Arial"/>
        <family val="2"/>
      </rPr>
      <t>Colonne AH</t>
    </r>
    <r>
      <rPr>
        <b/>
        <sz val="32"/>
        <color rgb="FFFF0000"/>
        <rFont val="Arial"/>
        <family val="2"/>
      </rPr>
      <t xml:space="preserve">
</t>
    </r>
    <r>
      <rPr>
        <b/>
        <sz val="32"/>
        <color rgb="FFFF0000"/>
        <rFont val="Wingdings"/>
        <charset val="2"/>
      </rPr>
      <t>à</t>
    </r>
    <r>
      <rPr>
        <b/>
        <sz val="32"/>
        <color rgb="FFFF0000"/>
        <rFont val="Arial"/>
        <family val="2"/>
      </rPr>
      <t xml:space="preserve"> Zone non imprimable
</t>
    </r>
    <r>
      <rPr>
        <b/>
        <sz val="32"/>
        <color rgb="FFFF0000"/>
        <rFont val="Wingdings"/>
        <charset val="2"/>
      </rPr>
      <t>à</t>
    </r>
    <r>
      <rPr>
        <b/>
        <sz val="32"/>
        <color rgb="FFFF0000"/>
        <rFont val="Arial"/>
        <family val="2"/>
      </rPr>
      <t xml:space="preserve"> laissez la comme elle est</t>
    </r>
  </si>
  <si>
    <t>Instructions sur la manière de remplir l'évaluation:</t>
  </si>
  <si>
    <r>
      <rPr>
        <b/>
        <sz val="18"/>
        <color theme="1"/>
        <rFont val="Arial"/>
        <family val="2"/>
      </rPr>
      <t>Optional: Schlussbemerkung</t>
    </r>
    <r>
      <rPr>
        <b/>
        <sz val="14"/>
        <color theme="1"/>
        <rFont val="Arial"/>
        <family val="2"/>
      </rPr>
      <t xml:space="preserve">
</t>
    </r>
    <r>
      <rPr>
        <b/>
        <sz val="15"/>
        <color rgb="FFFF0000"/>
        <rFont val="Wingdings"/>
        <charset val="2"/>
      </rPr>
      <t>à</t>
    </r>
    <r>
      <rPr>
        <b/>
        <sz val="15"/>
        <color rgb="FFFF0000"/>
        <rFont val="Arial"/>
        <family val="2"/>
      </rPr>
      <t>bei negativer Gesamtbewertung (Note</t>
    </r>
    <r>
      <rPr>
        <b/>
        <sz val="8"/>
        <color rgb="FFFF0000"/>
        <rFont val="Arial"/>
        <family val="2"/>
      </rPr>
      <t xml:space="preserve"> </t>
    </r>
    <r>
      <rPr>
        <b/>
        <sz val="15"/>
        <color rgb="FFFF0000"/>
        <rFont val="Arial"/>
        <family val="2"/>
      </rPr>
      <t>&lt;4) zwingend</t>
    </r>
  </si>
  <si>
    <r>
      <rPr>
        <b/>
        <sz val="18"/>
        <color rgb="FFFF0000"/>
        <rFont val="Wingdings"/>
        <charset val="2"/>
      </rPr>
      <t>à</t>
    </r>
    <r>
      <rPr>
        <b/>
        <sz val="18"/>
        <color rgb="FFFF0000"/>
        <rFont val="Arial"/>
        <family val="2"/>
      </rPr>
      <t xml:space="preserve">Bitte die </t>
    </r>
    <r>
      <rPr>
        <b/>
        <u/>
        <sz val="18"/>
        <color rgb="FFFF0000"/>
        <rFont val="Arial"/>
        <family val="2"/>
      </rPr>
      <t>fünf Punkte</t>
    </r>
    <r>
      <rPr>
        <b/>
        <sz val="18"/>
        <color rgb="FFFF0000"/>
        <rFont val="Arial"/>
        <family val="2"/>
      </rPr>
      <t xml:space="preserve"> unter Informationen zur Bewertung </t>
    </r>
    <r>
      <rPr>
        <sz val="16"/>
        <color rgb="FFFF0000"/>
        <rFont val="Arial"/>
        <family val="2"/>
      </rPr>
      <t>(Seite 1)</t>
    </r>
    <r>
      <rPr>
        <b/>
        <sz val="18"/>
        <color rgb="FFFF0000"/>
        <rFont val="Arial"/>
        <family val="2"/>
      </rPr>
      <t xml:space="preserve"> beachten</t>
    </r>
  </si>
  <si>
    <t>Wenn in T30 gelöscht, hier abschreiben</t>
  </si>
  <si>
    <t>13 chiffres, indiqué sur la carte d'assurance maladie</t>
  </si>
  <si>
    <t>Tient dans une enveloppe à fenêtre C5
pour être envoyé par courrier A</t>
  </si>
  <si>
    <r>
      <rPr>
        <b/>
        <sz val="18"/>
        <color rgb="FFFF0000"/>
        <rFont val="Wingdings"/>
        <charset val="2"/>
      </rPr>
      <t>à</t>
    </r>
    <r>
      <rPr>
        <b/>
        <sz val="18"/>
        <color rgb="FFFF0000"/>
        <rFont val="Arial"/>
        <family val="2"/>
      </rPr>
      <t xml:space="preserve">Veuillez tenir compte des </t>
    </r>
    <r>
      <rPr>
        <b/>
        <u/>
        <sz val="18"/>
        <color rgb="FFFF0000"/>
        <rFont val="Arial"/>
        <family val="2"/>
      </rPr>
      <t>cinq points</t>
    </r>
    <r>
      <rPr>
        <b/>
        <sz val="18"/>
        <color rgb="FFFF0000"/>
        <rFont val="Arial"/>
        <family val="2"/>
      </rPr>
      <t xml:space="preserve"> cités en page 1</t>
    </r>
  </si>
  <si>
    <r>
      <rPr>
        <b/>
        <sz val="24"/>
        <color rgb="FF0070C0"/>
        <rFont val="Wingdings"/>
        <charset val="2"/>
      </rPr>
      <t>à</t>
    </r>
    <r>
      <rPr>
        <b/>
        <sz val="22"/>
        <color rgb="FF0070C0"/>
        <rFont val="Arial"/>
        <family val="2"/>
      </rPr>
      <t>Compétences opérationnelles non transmises / non évaluables:</t>
    </r>
    <r>
      <rPr>
        <b/>
        <sz val="18"/>
        <color rgb="FF0070C0"/>
        <rFont val="Arial"/>
        <family val="2"/>
      </rPr>
      <t xml:space="preserve">
</t>
    </r>
    <r>
      <rPr>
        <b/>
        <sz val="16"/>
        <color rgb="FF0070C0"/>
        <rFont val="Arial"/>
        <family val="2"/>
      </rPr>
      <t>Laissez la ligne vide</t>
    </r>
    <r>
      <rPr>
        <sz val="18"/>
        <color rgb="FF0070C0"/>
        <rFont val="Arial"/>
        <family val="2"/>
      </rPr>
      <t xml:space="preserve"> </t>
    </r>
    <r>
      <rPr>
        <b/>
        <sz val="16"/>
        <color rgb="FF0070C0"/>
        <rFont val="Arial"/>
        <family val="2"/>
      </rPr>
      <t>et entrez les raisons correspondantes dans le champ de commentaire</t>
    </r>
    <r>
      <rPr>
        <sz val="18"/>
        <color rgb="FF0070C0"/>
        <rFont val="Wingdings"/>
        <charset val="2"/>
      </rPr>
      <t></t>
    </r>
  </si>
  <si>
    <r>
      <rPr>
        <b/>
        <sz val="18"/>
        <color theme="1"/>
        <rFont val="Arial"/>
        <family val="2"/>
      </rPr>
      <t>Facultatif: remarques finales</t>
    </r>
    <r>
      <rPr>
        <b/>
        <sz val="14"/>
        <color theme="1"/>
        <rFont val="Arial"/>
        <family val="2"/>
      </rPr>
      <t xml:space="preserve">
</t>
    </r>
    <r>
      <rPr>
        <b/>
        <sz val="14"/>
        <color rgb="FFFF0000"/>
        <rFont val="Wingdings"/>
        <charset val="2"/>
      </rPr>
      <t>à</t>
    </r>
    <r>
      <rPr>
        <b/>
        <sz val="14"/>
        <color rgb="FFFF0000"/>
        <rFont val="Arial"/>
        <family val="2"/>
      </rPr>
      <t>obligatoire en cas d'évaluation globale négative</t>
    </r>
    <r>
      <rPr>
        <b/>
        <sz val="10"/>
        <color rgb="FFFF0000"/>
        <rFont val="Arial"/>
        <family val="2"/>
      </rPr>
      <t xml:space="preserve"> </t>
    </r>
    <r>
      <rPr>
        <sz val="14"/>
        <color rgb="FFFF0000"/>
        <rFont val="Arial"/>
        <family val="2"/>
      </rPr>
      <t>(note</t>
    </r>
    <r>
      <rPr>
        <sz val="8"/>
        <color rgb="FFFF0000"/>
        <rFont val="Arial"/>
        <family val="2"/>
      </rPr>
      <t xml:space="preserve"> </t>
    </r>
    <r>
      <rPr>
        <sz val="14"/>
        <color rgb="FFFF0000"/>
        <rFont val="Arial"/>
        <family val="2"/>
      </rPr>
      <t>&lt;4)</t>
    </r>
  </si>
  <si>
    <t>S'il est supprimé dans le T30, écrir ici</t>
  </si>
  <si>
    <t>Si inserisce in una busta a finestra C5 per l'invio tramite posta A</t>
  </si>
  <si>
    <r>
      <rPr>
        <b/>
        <u/>
        <sz val="32"/>
        <color rgb="FFFF0000"/>
        <rFont val="Arial"/>
        <family val="2"/>
      </rPr>
      <t>Colonna AH</t>
    </r>
    <r>
      <rPr>
        <b/>
        <sz val="32"/>
        <color rgb="FFFF0000"/>
        <rFont val="Arial"/>
        <family val="2"/>
      </rPr>
      <t xml:space="preserve">
</t>
    </r>
    <r>
      <rPr>
        <b/>
        <sz val="32"/>
        <color rgb="FFFF0000"/>
        <rFont val="Wingdings"/>
        <charset val="2"/>
      </rPr>
      <t>à</t>
    </r>
    <r>
      <rPr>
        <b/>
        <sz val="32"/>
        <color rgb="FFFF0000"/>
        <rFont val="Arial"/>
        <family val="2"/>
      </rPr>
      <t xml:space="preserve"> Area non stampabile
</t>
    </r>
    <r>
      <rPr>
        <b/>
        <sz val="32"/>
        <color rgb="FFFF0000"/>
        <rFont val="Wingdings"/>
        <charset val="2"/>
      </rPr>
      <t>à</t>
    </r>
    <r>
      <rPr>
        <b/>
        <sz val="32"/>
        <color rgb="FFFF0000"/>
        <rFont val="Arial"/>
        <family val="2"/>
      </rPr>
      <t xml:space="preserve"> lasciatela così com'è!</t>
    </r>
  </si>
  <si>
    <r>
      <rPr>
        <b/>
        <sz val="24"/>
        <color rgb="FF0070C0"/>
        <rFont val="Wingdings"/>
        <charset val="2"/>
      </rPr>
      <t>à</t>
    </r>
    <r>
      <rPr>
        <b/>
        <sz val="24"/>
        <color rgb="FF0070C0"/>
        <rFont val="Arial"/>
        <family val="2"/>
      </rPr>
      <t>Competenze operative non insegnate / non valutabili:</t>
    </r>
    <r>
      <rPr>
        <b/>
        <sz val="18"/>
        <color rgb="FF0070C0"/>
        <rFont val="Arial"/>
        <family val="2"/>
      </rPr>
      <t xml:space="preserve">
Lasciate la riga vuota e inserite i motivi corrispondenti nel campo dei commenti</t>
    </r>
    <r>
      <rPr>
        <sz val="20"/>
        <color rgb="FF0070C0"/>
        <rFont val="Wingdings"/>
        <charset val="2"/>
      </rPr>
      <t></t>
    </r>
    <r>
      <rPr>
        <sz val="20"/>
        <color rgb="FF0070C0"/>
        <rFont val="Arial"/>
        <family val="2"/>
      </rPr>
      <t xml:space="preserve"> </t>
    </r>
    <r>
      <rPr>
        <sz val="18"/>
        <color rgb="FF0070C0"/>
        <rFont val="Arial"/>
        <family val="2"/>
      </rPr>
      <t xml:space="preserve"> </t>
    </r>
  </si>
  <si>
    <r>
      <rPr>
        <b/>
        <sz val="16"/>
        <color rgb="FFFF0000"/>
        <rFont val="Wingdings"/>
        <charset val="2"/>
      </rPr>
      <t>à</t>
    </r>
    <r>
      <rPr>
        <b/>
        <sz val="16"/>
        <color rgb="FFFF0000"/>
        <rFont val="Arial"/>
        <family val="2"/>
      </rPr>
      <t>Si prega di prestare attenzione ai cinque punti sotto Informazioni sulla valutazione</t>
    </r>
  </si>
  <si>
    <r>
      <rPr>
        <b/>
        <sz val="18"/>
        <color theme="1"/>
        <rFont val="Arial"/>
        <family val="2"/>
      </rPr>
      <t xml:space="preserve">Facoltativo: osservazione finale </t>
    </r>
    <r>
      <rPr>
        <b/>
        <sz val="14"/>
        <color theme="1"/>
        <rFont val="Arial"/>
        <family val="2"/>
      </rPr>
      <t xml:space="preserve">
</t>
    </r>
    <r>
      <rPr>
        <b/>
        <sz val="14"/>
        <color rgb="FFFF0000"/>
        <rFont val="Wingdings"/>
        <charset val="2"/>
      </rPr>
      <t>à</t>
    </r>
    <r>
      <rPr>
        <b/>
        <sz val="12"/>
        <color rgb="FFFF0000"/>
        <rFont val="Arial"/>
        <family val="2"/>
      </rPr>
      <t xml:space="preserve">in caso di valutazione complessiva negativa </t>
    </r>
    <r>
      <rPr>
        <sz val="12"/>
        <color rgb="FFFF0000"/>
        <rFont val="Arial"/>
        <family val="2"/>
      </rPr>
      <t>(voto &lt;4)</t>
    </r>
    <r>
      <rPr>
        <b/>
        <sz val="12"/>
        <color rgb="FFFF0000"/>
        <rFont val="Arial"/>
        <family val="2"/>
      </rPr>
      <t xml:space="preserve"> obbligatorio</t>
    </r>
  </si>
  <si>
    <r>
      <t xml:space="preserve">  </t>
    </r>
    <r>
      <rPr>
        <sz val="11"/>
        <color theme="1"/>
        <rFont val="Arial"/>
        <family val="2"/>
      </rPr>
      <t>Nr.
   SEFRI</t>
    </r>
    <r>
      <rPr>
        <sz val="18"/>
        <color theme="1"/>
        <rFont val="Wingdings"/>
        <charset val="2"/>
      </rPr>
      <t></t>
    </r>
  </si>
  <si>
    <t>Text von Spalte c zum Sichern der Zellengrösse</t>
  </si>
  <si>
    <t>Zeile 1
Zeile 2
Zeile 3</t>
  </si>
  <si>
    <r>
      <rPr>
        <b/>
        <sz val="20"/>
        <color rgb="FF7030A0"/>
        <rFont val="Wingdings"/>
        <charset val="2"/>
      </rPr>
      <t>à</t>
    </r>
    <r>
      <rPr>
        <b/>
        <sz val="20"/>
        <color rgb="FF7030A0"/>
        <rFont val="Arial"/>
        <family val="2"/>
      </rPr>
      <t xml:space="preserve"> Enregistrer le document et créer un PDF
</t>
    </r>
    <r>
      <rPr>
        <b/>
        <sz val="17"/>
        <color rgb="FF7030A0"/>
        <rFont val="Arial"/>
        <family val="2"/>
      </rPr>
      <t xml:space="preserve">1. tous les champs sont remplis, signature insérée, document
    excel enregistré sous 
    </t>
    </r>
    <r>
      <rPr>
        <b/>
        <sz val="16.5"/>
        <color rgb="FFFF0000"/>
        <rFont val="Arial"/>
        <family val="2"/>
      </rPr>
      <t>"Numéro de profession SEFRI_Nom_Prénom des apprenants"</t>
    </r>
    <r>
      <rPr>
        <b/>
        <sz val="17"/>
        <color rgb="FF7030A0"/>
        <rFont val="Arial"/>
        <family val="2"/>
      </rPr>
      <t xml:space="preserve"> 
    sur votre disque dur</t>
    </r>
    <r>
      <rPr>
        <sz val="17"/>
        <color rgb="FF7030A0"/>
        <rFont val="Arial"/>
        <family val="2"/>
      </rPr>
      <t xml:space="preserve"> </t>
    </r>
    <r>
      <rPr>
        <sz val="16"/>
        <color rgb="FF7030A0"/>
        <rFont val="Arial"/>
        <family val="2"/>
      </rPr>
      <t>(par exemple "86913_Dubois_Andrea")</t>
    </r>
    <r>
      <rPr>
        <b/>
        <sz val="17"/>
        <color rgb="FF7030A0"/>
        <rFont val="Arial"/>
        <family val="2"/>
      </rPr>
      <t xml:space="preserve">
2. enregistrer le document une seconde fois en PDF (*.pdf)
    </t>
    </r>
    <r>
      <rPr>
        <b/>
        <sz val="17"/>
        <color rgb="FF7030A0"/>
        <rFont val="Wingdings"/>
        <charset val="2"/>
      </rPr>
      <t>à</t>
    </r>
    <r>
      <rPr>
        <b/>
        <sz val="17"/>
        <color rgb="FF7030A0"/>
        <rFont val="Arial"/>
        <family val="2"/>
      </rPr>
      <t xml:space="preserve">"Enregistrer sous" </t>
    </r>
    <r>
      <rPr>
        <b/>
        <sz val="17"/>
        <color rgb="FF7030A0"/>
        <rFont val="Wingdings"/>
        <charset val="2"/>
      </rPr>
      <t>à</t>
    </r>
    <r>
      <rPr>
        <b/>
        <sz val="17"/>
        <color rgb="FF7030A0"/>
        <rFont val="Arial"/>
        <family val="2"/>
      </rPr>
      <t xml:space="preserve">Sélectionner le type de fichier PDF
    (*.pdf) </t>
    </r>
    <r>
      <rPr>
        <b/>
        <sz val="17"/>
        <color rgb="FF7030A0"/>
        <rFont val="Wingdings"/>
        <charset val="2"/>
      </rPr>
      <t>à</t>
    </r>
    <r>
      <rPr>
        <b/>
        <sz val="17"/>
        <color rgb="FF7030A0"/>
        <rFont val="Arial"/>
        <family val="2"/>
      </rPr>
      <t xml:space="preserve">Sélectionner le lieu de stockage
    </t>
    </r>
    <r>
      <rPr>
        <b/>
        <sz val="17"/>
        <color rgb="FF7030A0"/>
        <rFont val="Wingdings"/>
        <charset val="2"/>
      </rPr>
      <t>à</t>
    </r>
    <r>
      <rPr>
        <b/>
        <sz val="17"/>
        <color rgb="FF7030A0"/>
        <rFont val="Arial"/>
        <family val="2"/>
      </rPr>
      <t>Enregistrer et fermer
3. envoyer le PDF à l'adresse de contact ci-dessus</t>
    </r>
    <r>
      <rPr>
        <sz val="17"/>
        <color rgb="FF7030A0"/>
        <rFont val="Arial"/>
        <family val="2"/>
      </rPr>
      <t xml:space="preserve"> (T30)</t>
    </r>
  </si>
  <si>
    <r>
      <rPr>
        <b/>
        <sz val="20"/>
        <color rgb="FF7030A0"/>
        <rFont val="Wingdings"/>
        <charset val="2"/>
      </rPr>
      <t>à</t>
    </r>
    <r>
      <rPr>
        <b/>
        <sz val="20"/>
        <color rgb="FF7030A0"/>
        <rFont val="Arial"/>
        <family val="2"/>
      </rPr>
      <t xml:space="preserve"> Salvare il documento e creare PDF
</t>
    </r>
    <r>
      <rPr>
        <b/>
        <sz val="18"/>
        <color rgb="FF7030A0"/>
        <rFont val="Arial"/>
        <family val="2"/>
      </rPr>
      <t xml:space="preserve">1. tutti i campi compilati, firma inserita
    documento Excel completato con
    </t>
    </r>
    <r>
      <rPr>
        <b/>
        <sz val="18"/>
        <color rgb="FFFF0000"/>
        <rFont val="Arial"/>
        <family val="2"/>
      </rPr>
      <t xml:space="preserve">"Numero professione SEFRI_Cognome_Nome
    dello studente" </t>
    </r>
    <r>
      <rPr>
        <b/>
        <sz val="18"/>
        <color rgb="FF7030A0"/>
        <rFont val="Arial"/>
        <family val="2"/>
      </rPr>
      <t xml:space="preserve">salvato su disco esterno
    </t>
    </r>
    <r>
      <rPr>
        <sz val="16"/>
        <color rgb="FF7030A0"/>
        <rFont val="Arial"/>
        <family val="2"/>
      </rPr>
      <t>(per esempio "86913_Bernasconi_Andrea")</t>
    </r>
    <r>
      <rPr>
        <b/>
        <sz val="18"/>
        <color rgb="FF7030A0"/>
        <rFont val="Arial"/>
        <family val="2"/>
      </rPr>
      <t xml:space="preserve">
2. Salvare il documento una seconda volta come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"Salva con nome" </t>
    </r>
    <r>
      <rPr>
        <b/>
        <sz val="18"/>
        <color rgb="FF7030A0"/>
        <rFont val="Wingdings"/>
        <charset val="2"/>
      </rPr>
      <t>à</t>
    </r>
    <r>
      <rPr>
        <b/>
        <sz val="18"/>
        <color rgb="FF7030A0"/>
        <rFont val="Arial"/>
        <family val="2"/>
      </rPr>
      <t xml:space="preserve">Selezionare il tipo di
    file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Selezionare la posizione di
    memorizzazione </t>
    </r>
    <r>
      <rPr>
        <b/>
        <sz val="18"/>
        <color rgb="FF7030A0"/>
        <rFont val="Wingdings"/>
        <charset val="2"/>
      </rPr>
      <t>à</t>
    </r>
    <r>
      <rPr>
        <b/>
        <sz val="18"/>
        <color rgb="FF7030A0"/>
        <rFont val="Arial"/>
        <family val="2"/>
      </rPr>
      <t>Salvare e chiudere
3. inviare il PDF alla mail di contatto di cui sopra</t>
    </r>
    <r>
      <rPr>
        <sz val="18"/>
        <color rgb="FF7030A0"/>
        <rFont val="Arial"/>
        <family val="2"/>
      </rPr>
      <t xml:space="preserve"> (T30)</t>
    </r>
  </si>
  <si>
    <t>Bewertungsfelder - ein "X" pro Zeile</t>
  </si>
  <si>
    <t>Mussfeld - Begründung eintragen</t>
  </si>
  <si>
    <t>Minimal-abstand</t>
  </si>
  <si>
    <t>Champs d'évaluation - un "X" par ligne</t>
  </si>
  <si>
    <t>Champ obligatoire - entrez la raison</t>
  </si>
  <si>
    <t>Campi di valutazione - una "X" per riga</t>
  </si>
  <si>
    <t>Campo obbligatorio - inserire il motivo</t>
  </si>
  <si>
    <r>
      <t xml:space="preserve">Individuell anpassbare Felder für Kantone und berufsspezifische Prüfungsorganisationen
</t>
    </r>
    <r>
      <rPr>
        <b/>
        <sz val="14"/>
        <color rgb="FF0070C0"/>
        <rFont val="Arial"/>
        <family val="2"/>
      </rPr>
      <t>Domaines adaptables individuellement pour les cantons et les organismes d'examen spécifiques à la profession</t>
    </r>
    <r>
      <rPr>
        <b/>
        <sz val="14"/>
        <rFont val="Arial"/>
        <family val="2"/>
      </rPr>
      <t xml:space="preserve">
</t>
    </r>
    <r>
      <rPr>
        <b/>
        <sz val="14"/>
        <color rgb="FF00B050"/>
        <rFont val="Arial"/>
        <family val="2"/>
      </rPr>
      <t>Campi adattabili individualmente per i cantoni e le organizzazioni d'esame specifiche per le professioni</t>
    </r>
  </si>
  <si>
    <r>
      <t xml:space="preserve">Funktion / Anrede (evtl. </t>
    </r>
    <r>
      <rPr>
        <sz val="10"/>
        <color theme="1"/>
        <rFont val="Wingdings"/>
        <charset val="2"/>
      </rPr>
      <t>á</t>
    </r>
    <r>
      <rPr>
        <sz val="10"/>
        <color theme="1"/>
        <rFont val="Arial"/>
        <family val="2"/>
      </rPr>
      <t xml:space="preserve">)
</t>
    </r>
    <r>
      <rPr>
        <sz val="10"/>
        <color rgb="FF0070C0"/>
        <rFont val="Arial"/>
        <family val="2"/>
      </rPr>
      <t xml:space="preserve">Fonction / salutation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Funzione / saluto (eventualmente </t>
    </r>
    <r>
      <rPr>
        <sz val="10"/>
        <color rgb="FF00B050"/>
        <rFont val="Wingdings"/>
        <charset val="2"/>
      </rPr>
      <t>á</t>
    </r>
    <r>
      <rPr>
        <sz val="10"/>
        <color rgb="FF00B050"/>
        <rFont val="Arial"/>
        <family val="2"/>
      </rPr>
      <t>)</t>
    </r>
  </si>
  <si>
    <r>
      <t xml:space="preserve">Vorname Name Prüfungsverantwortliche/r (evtl. </t>
    </r>
    <r>
      <rPr>
        <sz val="10"/>
        <color theme="1"/>
        <rFont val="Wingdings"/>
        <charset val="2"/>
      </rPr>
      <t>á</t>
    </r>
    <r>
      <rPr>
        <sz val="10"/>
        <color theme="1"/>
        <rFont val="Arial"/>
        <family val="2"/>
      </rPr>
      <t xml:space="preserve">)
</t>
    </r>
    <r>
      <rPr>
        <sz val="10"/>
        <color rgb="FF0070C0"/>
        <rFont val="Arial"/>
        <family val="2"/>
      </rPr>
      <t xml:space="preserve">Prénom Nom de famille Examinateur responsable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Nome Cognome Esaminatore responsabile (eventualmente </t>
    </r>
    <r>
      <rPr>
        <sz val="10"/>
        <color rgb="FF00B050"/>
        <rFont val="Wingdings"/>
        <charset val="2"/>
      </rPr>
      <t>á</t>
    </r>
    <r>
      <rPr>
        <sz val="10"/>
        <color rgb="FF00B050"/>
        <rFont val="Arial"/>
        <family val="2"/>
      </rPr>
      <t>)</t>
    </r>
  </si>
  <si>
    <r>
      <t xml:space="preserve">Strasse (evtl. </t>
    </r>
    <r>
      <rPr>
        <sz val="10"/>
        <color theme="1"/>
        <rFont val="Wingdings"/>
        <charset val="2"/>
      </rPr>
      <t>á</t>
    </r>
    <r>
      <rPr>
        <sz val="10"/>
        <color theme="1"/>
        <rFont val="Arial"/>
        <family val="2"/>
      </rPr>
      <t xml:space="preserve">)
</t>
    </r>
    <r>
      <rPr>
        <sz val="10"/>
        <color rgb="FF0070C0"/>
        <rFont val="Arial"/>
        <family val="2"/>
      </rPr>
      <t xml:space="preserve">Rue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Strada (eventualmente </t>
    </r>
    <r>
      <rPr>
        <sz val="10"/>
        <color rgb="FF00B050"/>
        <rFont val="Wingdings"/>
        <charset val="2"/>
      </rPr>
      <t>á</t>
    </r>
    <r>
      <rPr>
        <sz val="10"/>
        <color rgb="FF00B050"/>
        <rFont val="Arial"/>
        <family val="2"/>
      </rPr>
      <t>)</t>
    </r>
  </si>
  <si>
    <r>
      <t xml:space="preserve">PLZ Ort (evtl. </t>
    </r>
    <r>
      <rPr>
        <sz val="10"/>
        <color theme="1"/>
        <rFont val="Wingdings"/>
        <charset val="2"/>
      </rPr>
      <t>á</t>
    </r>
    <r>
      <rPr>
        <sz val="10"/>
        <color theme="1"/>
        <rFont val="Arial"/>
        <family val="2"/>
      </rPr>
      <t xml:space="preserve">)
</t>
    </r>
    <r>
      <rPr>
        <sz val="10"/>
        <color rgb="FF0070C0"/>
        <rFont val="Arial"/>
        <family val="2"/>
      </rPr>
      <t xml:space="preserve">Code postal et lieu (éventuellement </t>
    </r>
    <r>
      <rPr>
        <sz val="10"/>
        <color rgb="FF0070C0"/>
        <rFont val="Wingdings"/>
        <charset val="2"/>
      </rPr>
      <t>á</t>
    </r>
    <r>
      <rPr>
        <sz val="10"/>
        <color rgb="FF0070C0"/>
        <rFont val="Arial"/>
        <family val="2"/>
      </rPr>
      <t>)</t>
    </r>
    <r>
      <rPr>
        <sz val="10"/>
        <color theme="1"/>
        <rFont val="Arial"/>
        <family val="2"/>
      </rPr>
      <t xml:space="preserve">
</t>
    </r>
    <r>
      <rPr>
        <sz val="10"/>
        <color rgb="FF00B050"/>
        <rFont val="Arial"/>
        <family val="2"/>
      </rPr>
      <t xml:space="preserve">Codice postale Luogo (eventualmente </t>
    </r>
    <r>
      <rPr>
        <sz val="10"/>
        <color rgb="FF00B050"/>
        <rFont val="Wingdings"/>
        <charset val="2"/>
      </rPr>
      <t>á</t>
    </r>
    <r>
      <rPr>
        <sz val="10"/>
        <color rgb="FF00B050"/>
        <rFont val="Arial"/>
        <family val="2"/>
      </rPr>
      <t>)</t>
    </r>
  </si>
  <si>
    <r>
      <rPr>
        <b/>
        <sz val="16"/>
        <rFont val="Arial"/>
        <family val="2"/>
      </rPr>
      <t>Hinweise + Anleitung zum Einpflegen für nationale OdA / Chefexperten/innen / verantwortliche Prüfungsorganisationen</t>
    </r>
    <r>
      <rPr>
        <b/>
        <sz val="16"/>
        <color rgb="FF0070C0"/>
        <rFont val="Arial"/>
        <family val="2"/>
      </rPr>
      <t xml:space="preserve">
Notes + instructions pour l'entretien pour les OAA nationales / les experts en chef / les organismes d'examen responsables
</t>
    </r>
    <r>
      <rPr>
        <b/>
        <sz val="16"/>
        <color rgb="FF00B050"/>
        <rFont val="Arial"/>
        <family val="2"/>
      </rPr>
      <t>Note + istruzioni per l'inserimento per l'OdA nazionale / esperti principali / organizzazioni d'esame responsabili</t>
    </r>
  </si>
  <si>
    <r>
      <rPr>
        <b/>
        <sz val="12"/>
        <rFont val="Arial"/>
        <family val="2"/>
      </rPr>
      <t xml:space="preserve">1. Nationale oder kantonale Felder oben einfüllen </t>
    </r>
    <r>
      <rPr>
        <b/>
        <sz val="12"/>
        <rFont val="Wingdings"/>
        <charset val="2"/>
      </rPr>
      <t>à</t>
    </r>
    <r>
      <rPr>
        <b/>
        <sz val="12"/>
        <rFont val="Arial"/>
        <family val="2"/>
      </rPr>
      <t xml:space="preserve"> Kontrolle auf Arbeitsmappe "Deutsch" ob OK</t>
    </r>
    <r>
      <rPr>
        <b/>
        <sz val="12"/>
        <color rgb="FF0070C0"/>
        <rFont val="Arial"/>
        <family val="2"/>
      </rPr>
      <t xml:space="preserve">
1. Remplissez les champs nationaux ou cantonaux ci-dessus </t>
    </r>
    <r>
      <rPr>
        <b/>
        <sz val="12"/>
        <color rgb="FF0070C0"/>
        <rFont val="Wingdings"/>
        <charset val="2"/>
      </rPr>
      <t>à</t>
    </r>
    <r>
      <rPr>
        <b/>
        <sz val="12"/>
        <color rgb="FF0070C0"/>
        <rFont val="Arial"/>
        <family val="2"/>
      </rPr>
      <t xml:space="preserve"> Vérifiez sur le cahier de travail "Français" si c'est bon
</t>
    </r>
    <r>
      <rPr>
        <b/>
        <sz val="12"/>
        <color rgb="FF00B050"/>
        <rFont val="Arial"/>
        <family val="2"/>
      </rPr>
      <t xml:space="preserve">1. Compilare i campi nazionali o cantonali di cui sopra </t>
    </r>
    <r>
      <rPr>
        <b/>
        <sz val="12"/>
        <color rgb="FF00B050"/>
        <rFont val="Wingdings"/>
        <charset val="2"/>
      </rPr>
      <t>à</t>
    </r>
    <r>
      <rPr>
        <b/>
        <sz val="12"/>
        <color rgb="FF00B050"/>
        <rFont val="Arial"/>
        <family val="2"/>
      </rPr>
      <t xml:space="preserve"> Controllare sulla cartella di lavoro "Italiano" se va bene</t>
    </r>
  </si>
  <si>
    <r>
      <t xml:space="preserve">Notfalltelefon (Prüfungsorganisation oder Chefexperte/in) - wenn leer, keine Anzeige - </t>
    </r>
    <r>
      <rPr>
        <b/>
        <sz val="12"/>
        <color theme="1"/>
        <rFont val="Arial"/>
        <family val="2"/>
      </rPr>
      <t>nicht nach oben verschieben</t>
    </r>
    <r>
      <rPr>
        <b/>
        <sz val="10"/>
        <color theme="1"/>
        <rFont val="Arial"/>
        <family val="2"/>
      </rPr>
      <t xml:space="preserve">
</t>
    </r>
    <r>
      <rPr>
        <sz val="10"/>
        <color rgb="FF0070C0"/>
        <rFont val="Arial"/>
        <family val="2"/>
      </rPr>
      <t xml:space="preserve">Téléphone d'urgence (organisme d'examen ou expert en chef) - si vide, pas d'affichage - </t>
    </r>
    <r>
      <rPr>
        <b/>
        <sz val="12"/>
        <color rgb="FF0070C0"/>
        <rFont val="Arial"/>
        <family val="2"/>
      </rPr>
      <t>ne pas monter</t>
    </r>
    <r>
      <rPr>
        <sz val="10"/>
        <color theme="1"/>
        <rFont val="Arial"/>
        <family val="2"/>
      </rPr>
      <t xml:space="preserve">
</t>
    </r>
    <r>
      <rPr>
        <sz val="10"/>
        <color rgb="FF00B050"/>
        <rFont val="Arial"/>
        <family val="2"/>
      </rPr>
      <t xml:space="preserve">Telefono di emergenza (organizzazione dell'esame o capo perito) - se vuoto, nessuna indicazione - </t>
    </r>
    <r>
      <rPr>
        <b/>
        <sz val="12"/>
        <color rgb="FF00B050"/>
        <rFont val="Arial"/>
        <family val="2"/>
      </rPr>
      <t>non spostarsi verso l'alto</t>
    </r>
  </si>
  <si>
    <r>
      <t xml:space="preserve">Mail für digitale Einreichung der Bewertungen - Mailadresse eintippen und Enter, damit Link funktioniert
</t>
    </r>
    <r>
      <rPr>
        <sz val="10"/>
        <color rgb="FF0070C0"/>
        <rFont val="Arial"/>
        <family val="2"/>
      </rPr>
      <t>Courrier pour la soumission numérique des évaluations - tapez votre adresse postale et "Entrée" pour faire fonctionner le lien</t>
    </r>
    <r>
      <rPr>
        <sz val="10"/>
        <color theme="1"/>
        <rFont val="Arial"/>
        <family val="2"/>
      </rPr>
      <t xml:space="preserve">
</t>
    </r>
    <r>
      <rPr>
        <sz val="10"/>
        <color rgb="FF00B050"/>
        <rFont val="Arial"/>
        <family val="2"/>
      </rPr>
      <t>Mail per l'invio digitale delle valutazioni - digitare l'indirizzo e-mail e "Invio" per far funzionare il link</t>
    </r>
  </si>
  <si>
    <t>Text von Spalte X zum Sichern der Zellengrösse</t>
  </si>
  <si>
    <r>
      <rPr>
        <b/>
        <sz val="12"/>
        <rFont val="Arial"/>
        <family val="2"/>
      </rPr>
      <t>3. Fertiges Formular bereit zum Vermailen (evtl. Postversand - A-Post)</t>
    </r>
    <r>
      <rPr>
        <b/>
        <sz val="12"/>
        <color rgb="FF0070C0"/>
        <rFont val="Arial"/>
        <family val="2"/>
      </rPr>
      <t xml:space="preserve">
3. Formulaire complété prêt à être envoyé par e-mail (éventuellement par la poste - poste A)
</t>
    </r>
    <r>
      <rPr>
        <b/>
        <sz val="12"/>
        <color rgb="FF00B050"/>
        <rFont val="Arial"/>
        <family val="2"/>
      </rPr>
      <t>3 Modulo finito pronto per essere inviato via e-mail (eventualmente per posta - posta A)</t>
    </r>
  </si>
  <si>
    <r>
      <t xml:space="preserve">Zusatzzeile (T10 auf Bewertungsraster) - Je nach Sichtfeldcouvert, ist ganzer Adressblock so um 2 Zeilen nach oben verschiebbar
</t>
    </r>
    <r>
      <rPr>
        <sz val="10"/>
        <color rgb="FF0070C0"/>
        <rFont val="Arial"/>
        <family val="2"/>
      </rPr>
      <t>Ligne supplémentaire (T10 sur la grille d'évaluation) - Selon l'enveloppe du champ visuel, l'ensemble du bloc d'adresse peut être déplacé de 2 lignes vers le haut</t>
    </r>
    <r>
      <rPr>
        <sz val="10"/>
        <color theme="1"/>
        <rFont val="Arial"/>
        <family val="2"/>
      </rPr>
      <t xml:space="preserve">
</t>
    </r>
    <r>
      <rPr>
        <sz val="10"/>
        <color rgb="FF00B050"/>
        <rFont val="Arial"/>
        <family val="2"/>
      </rPr>
      <t>Linea supplementare (T10 sulla griglia di valutazione) - A seconda del campo di vista della busta, l'intero blocco di indirizzi può essere spostato su 2 linee</t>
    </r>
  </si>
  <si>
    <t>Mussfeld - muss ausgefüllt werden</t>
  </si>
  <si>
    <t>Champ obligatoire - doit être rempli</t>
  </si>
  <si>
    <t>Campo obbligatorio - deve essere compilato</t>
  </si>
  <si>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PAR.</t>
    </r>
    <r>
      <rPr>
        <sz val="4"/>
        <color theme="1"/>
        <rFont val="Arial"/>
        <family val="2"/>
      </rPr>
      <t xml:space="preserve"> </t>
    </r>
    <r>
      <rPr>
        <sz val="10"/>
        <color theme="1"/>
        <rFont val="Arial"/>
        <family val="2"/>
      </rPr>
      <t xml:space="preserve">2 OFPr. </t>
    </r>
    <r>
      <rPr>
        <sz val="12"/>
        <color theme="1"/>
        <rFont val="Wingdings"/>
        <charset val="2"/>
      </rPr>
      <t></t>
    </r>
  </si>
  <si>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CPV</t>
    </r>
    <r>
      <rPr>
        <sz val="9"/>
        <color theme="1"/>
        <rFont val="Arial"/>
        <family val="2"/>
      </rPr>
      <t xml:space="preserve"> </t>
    </r>
    <r>
      <rPr>
        <sz val="10"/>
        <color theme="1"/>
        <rFont val="Arial"/>
        <family val="2"/>
      </rPr>
      <t xml:space="preserve">2 OFPr. </t>
    </r>
    <r>
      <rPr>
        <sz val="12"/>
        <color theme="1"/>
        <rFont val="Wingdings"/>
        <charset val="2"/>
      </rPr>
      <t></t>
    </r>
  </si>
  <si>
    <t>Text von Richtzielen zum Sichern des Zeilenumbruches</t>
  </si>
  <si>
    <t>1.1</t>
  </si>
  <si>
    <t>1.2</t>
  </si>
  <si>
    <t>1.3</t>
  </si>
  <si>
    <t>1.4</t>
  </si>
  <si>
    <t>1.5</t>
  </si>
  <si>
    <t>1.6</t>
  </si>
  <si>
    <t>1.7</t>
  </si>
  <si>
    <t>2.1</t>
  </si>
  <si>
    <t>2.2</t>
  </si>
  <si>
    <t>2.3</t>
  </si>
  <si>
    <t>2.4</t>
  </si>
  <si>
    <t>2.5</t>
  </si>
  <si>
    <t>Anzeige</t>
  </si>
  <si>
    <r>
      <t xml:space="preserve">Prüfungsorganisation / Kantonsname (auch Logo Verband / Kanton vorne hinein kopierbar - </t>
    </r>
    <r>
      <rPr>
        <b/>
        <sz val="10"/>
        <color theme="1"/>
        <rFont val="Arial"/>
        <family val="2"/>
      </rPr>
      <t>nicht grösser als A2-J5</t>
    </r>
    <r>
      <rPr>
        <sz val="10"/>
        <color theme="1"/>
        <rFont val="Arial"/>
        <family val="2"/>
      </rPr>
      <t xml:space="preserve"> (steht in Kopfzeile))
</t>
    </r>
    <r>
      <rPr>
        <sz val="10"/>
        <color rgb="FF0070C0"/>
        <rFont val="Arial"/>
        <family val="2"/>
      </rPr>
      <t>Organisme chargé des examens / Nom du canton (le logo de l'association / du canton peut également être copié dans - pas plus grand que A2-J5 (se trouve dans l'en-tête))</t>
    </r>
    <r>
      <rPr>
        <sz val="10"/>
        <color theme="1"/>
        <rFont val="Arial"/>
        <family val="2"/>
      </rPr>
      <t xml:space="preserve">
</t>
    </r>
    <r>
      <rPr>
        <sz val="10"/>
        <color rgb="FF00B050"/>
        <rFont val="Arial"/>
        <family val="2"/>
      </rPr>
      <t>Organizzazione dell'esame / Nome del cantone (il logo dell'associazione / cantone può essere inserito - non più grande di A2-LJ5 (è nell'intestazione))</t>
    </r>
  </si>
  <si>
    <t>Fachfrau Betreuung / 
Fachmann Betreuung EFZ</t>
  </si>
  <si>
    <t>Eine Person oder Gruppe in Handlungen des täglichen Lebens begleiten und unterstützen</t>
  </si>
  <si>
    <t>Bei der Körperpflege Unterstützung bieten oder sie stellvertretend übernehmen</t>
  </si>
  <si>
    <t>Das psychische und physische Wohlbefinden der betreuten Menschen erhalten und fördern</t>
  </si>
  <si>
    <t>Betreute Personen in besonderen Situationen unterstützend begleiten</t>
  </si>
  <si>
    <t>Die Teilnahme der betreuten Personen am sozialen, gesellschaftlichen und kulturellen Leben fördern</t>
  </si>
  <si>
    <t>Kreative Aktivitäten zur Anregung und Animation durchführen</t>
  </si>
  <si>
    <t>Die Entwicklung der Autonomie der betreuten Personen fördern</t>
  </si>
  <si>
    <t>Ressourcen und Potenzial der betreuten Personen erkennen</t>
  </si>
  <si>
    <t>Entwicklung und Autonomie der betreuten Personen im Alltag fördern bzw. erhalten</t>
  </si>
  <si>
    <t>Die eigene Berufsrolle kennen und kompetent wahrnehmen</t>
  </si>
  <si>
    <t>Die Anforderungen an die Berufsrolle kennen und das eigene Handeln begründen</t>
  </si>
  <si>
    <t>Professionelle Beziehungen aufnehmen, gestalten und lösen</t>
  </si>
  <si>
    <t>Sich an der Planung, Vorbereitung und Auswertung von Tätigkeiten beteiligen, welche auf die Bedürfnisse und das Potential der betreuten 
Personen abgestimmt sind</t>
  </si>
  <si>
    <t>Aktivitäten der Betreuungsarbeit selbständig planen und vorbereiten</t>
  </si>
  <si>
    <t>Assistante socio-éducative / 
Assistant socio-éducatif CFC</t>
  </si>
  <si>
    <t>Accompagner et aider une personne ou un groupe dans l'accomplissement des actes ordinaires de la vie</t>
  </si>
  <si>
    <t>Aider la personne accompagnée lors des soins corporels ou prodiguer les soins à sa place</t>
  </si>
  <si>
    <t>Encourager la personne accompagnée à participer à la vie sociale et culturelle</t>
  </si>
  <si>
    <t>Permettre aux personnes accompagnées de participer à la vie en société</t>
  </si>
  <si>
    <t>Promouvoir le développement et l'autonomie des personnes accompagnées</t>
  </si>
  <si>
    <t>Promouvoir resp. préserver l'autonomie des personnes accompagnées dans la vie quotidienne</t>
  </si>
  <si>
    <t>Connaître son rôle professionnel et l'assumer avec compétence</t>
  </si>
  <si>
    <t>Connaître les exigences posées à son rôle dans la profession et motiver sa propre action</t>
  </si>
  <si>
    <t>Etablir et entretenir des relations professionnelles et y mettre un terme</t>
  </si>
  <si>
    <t>Participer à la communication vers l'extérieur</t>
  </si>
  <si>
    <t>Participer à la planification, à la préparation et à l'évaluation d’activités adaptées aux besoins et aux capacités des personnes accompagnées</t>
  </si>
  <si>
    <t>Operatrice socioassistenziale / 
Operatore socioassistenziale AFC</t>
  </si>
  <si>
    <t>Accompagnare e sostenere una persona o un gruppo in attività della vita quotidiana</t>
  </si>
  <si>
    <t>Sostenere e accompagnare le persone assistite in situazioni particolari</t>
  </si>
  <si>
    <t>Incentivare la partecipazione delle persone assistite alla vita sociale, comunitaria e culturale</t>
  </si>
  <si>
    <t>Promuovere lo sviluppo e l’autonomia delle persone assistite</t>
  </si>
  <si>
    <t>Conoscere il proprio ruolo professionale e svolgerlo in modo competente</t>
  </si>
  <si>
    <t>Stabilire, intrattenere e sciogliere relazioni professionali</t>
  </si>
  <si>
    <t>Partecipare alla pianificazione, alla preparazione e alla valutazione di attività in sintonia con i bisogni e il potenziale delle persone assistite</t>
  </si>
  <si>
    <t>Den betrieblichen Arbeitsrahmen beachten, allgemeine Arbeitstechniken und Instrumente anwenden</t>
  </si>
  <si>
    <t>Den institutionellen Rahmen, den Auftrag und das gesellschaftspolitische Umfeld der Institution kennen</t>
  </si>
  <si>
    <t>Über ein Grundverständnis der Organisationen im Sozialbereich verfügen</t>
  </si>
  <si>
    <t>Die Verantwortung der verschiedenen Beteiligten einer Organisation kennen</t>
  </si>
  <si>
    <t>5.2</t>
  </si>
  <si>
    <t>Die eigene Tätigkeit auswerten</t>
  </si>
  <si>
    <t>4.4</t>
  </si>
  <si>
    <t>Die Sicherheit berücksichtigen und in Notfallsituationen richtig handeln</t>
  </si>
  <si>
    <t>Préserver et promouvoir le bien-être physique et psychique des personnes accompagnées</t>
  </si>
  <si>
    <t>Prendre en compte les principes de sécurité et adopter une conduite appropriée en cas d'urgence</t>
  </si>
  <si>
    <t>Travailler au sein d'une équipe en apportant et en faisant valoir ses propres compétences professionnelles</t>
  </si>
  <si>
    <t xml:space="preserve">Evaluer ses propres activités </t>
  </si>
  <si>
    <t>Tenir compte du cadre de travail propre à l'entreprise, recourir aux techniques de travail et outils professionnels généralement utilisés</t>
  </si>
  <si>
    <t xml:space="preserve">Participer à l'entretien de l'infrastructure et des appareils </t>
  </si>
  <si>
    <t>Connaître le cadre, la mission et le contexte sociopolitique de l’institution</t>
  </si>
  <si>
    <t>Valutare la propria attività</t>
  </si>
  <si>
    <t>Rispettare l’ambito di lavoro dell’azienda, utilizzare gli strumenti e le tecniche generali di lavoro</t>
  </si>
  <si>
    <t xml:space="preserve">Conoscere il contesto dell’istituto, il sue mandato e la realtà sociopolitico in cui opera </t>
  </si>
  <si>
    <r>
      <t xml:space="preserve">Richtziele </t>
    </r>
    <r>
      <rPr>
        <sz val="16"/>
        <color theme="1"/>
        <rFont val="Arial"/>
        <family val="2"/>
      </rPr>
      <t>(gemäss Bildungsplan)</t>
    </r>
  </si>
  <si>
    <t>Sich an der Gestaltung des Aufenthaltsortes beteiligen</t>
  </si>
  <si>
    <t>In der Ernährung und Verpflegung Unterstützung bieten</t>
  </si>
  <si>
    <t>Alltägliche Haushaltarbeiten gestalten</t>
  </si>
  <si>
    <t>Den Alltag am Betreuungsort bedürfnisorientiert gestalten</t>
  </si>
  <si>
    <t>Gespräche führen mit den betreuten Menschen und ihren Angehörigen und Bezugspersonen</t>
  </si>
  <si>
    <t xml:space="preserve">Rituale, Feste, Feiertage im Tages-, Wochen- und Jahresablauf sowie individuel bedeutende Ereignisse gestalten
</t>
  </si>
  <si>
    <t>Partizipation am gesellschaftlichen Leben ermöglichen</t>
  </si>
  <si>
    <t>Im Team arbeiten und eigene Fachkompetenz einsetzen</t>
  </si>
  <si>
    <t>Kommunikation nach aussen mitgestalten</t>
  </si>
  <si>
    <t>Mit betriebsinternen Verfahren, Informatikanwendungen, Dokumentationsunterlagen und Formularen arbeiten</t>
  </si>
  <si>
    <t>Sich am Unterhalt der Infrastruktur und der Apparate beteiligen</t>
  </si>
  <si>
    <t>Aider et soutenir les personnes accompagnées dans des situations spécifiques</t>
  </si>
  <si>
    <t>Participer à l'aménagement du lieu de séjour</t>
  </si>
  <si>
    <t>Offrir un soutien pour la nutrition et de l'alimentation</t>
  </si>
  <si>
    <t>Organiser et effectuer les tâches ménagères quotidiennes</t>
  </si>
  <si>
    <t>Organiser la vie quotidienne sur le lieu d'accompagnement en fonction des besoins</t>
  </si>
  <si>
    <t>Conduire des entretiens avec les personnes accompagnées, leurs proches et leurs référents (membres du réseau)</t>
  </si>
  <si>
    <t>Réaliser des activités créatives stimulantes et divertissantes</t>
  </si>
  <si>
    <t>Prévoir des rituels, célébrations et fêtes dans le déroulement de la journée, de la semaine et de l'année, ainsi que des événements importants sur le plan individuel</t>
  </si>
  <si>
    <t>Reconnaître les ressources et le potentiel des personnes accompagnées</t>
  </si>
  <si>
    <t>Faire usage des procédés, applications informatiques, documents et formulaires de l’entreprise</t>
  </si>
  <si>
    <t>Disposer d’une connaissance de base de l’organisation adoptée ou en vigueur dans le domaine social</t>
  </si>
  <si>
    <t xml:space="preserve">Partecipare all'-organizzazione dei luoghi di vita </t>
  </si>
  <si>
    <t>Assistere la persona nella cura del corpo</t>
  </si>
  <si>
    <t>Offrire un sostegno adeguato dal punto di vista nutrizionale e alimentare</t>
  </si>
  <si>
    <t>Organizzare ed effettuare le attività quotidiane di economia domestica</t>
  </si>
  <si>
    <t>Tenere conto dei principi di sicurezza ed agire in maniera appropriata nelle situazioni di emergenza</t>
  </si>
  <si>
    <t>Organizzare le attività di vita quotidiana in funzione dei bisogni</t>
  </si>
  <si>
    <t>Stabilire e mantenere relazioni efficaci con le persone assistite, i loro familiari e le loro persone di riferimento (rete)</t>
  </si>
  <si>
    <t>Promuovere attività creative, stimolanti e piacevoli</t>
  </si>
  <si>
    <t>Pianificare celebrazioni e feste nel corso della giornata, della settimana, dell‟anno, nonché eventi importanti sul piano individuale considerando i vari rituali</t>
  </si>
  <si>
    <t>Conoscere il grado di responsabilità delle diverse persone coinvolte in un'istituzione</t>
  </si>
  <si>
    <t>Collaborare alle attività riguardanti la manutenzione dell‟infrastruttura e degli apparecchi</t>
  </si>
  <si>
    <t>Pianificare e preparare autonomamente le attività socio assistenziali</t>
  </si>
  <si>
    <t>Collaborare al mantenimento delle comunicazioni con l’esterno</t>
  </si>
  <si>
    <t>Lavorare in gruppo e utilizzare la propria competenza professionale</t>
  </si>
  <si>
    <t>Conoscere il proprio ruolo professionale ed assumerlo con competenza</t>
  </si>
  <si>
    <t>Avere una conoscenza di base dell‟operato delle istituzioni in ambito sociale</t>
  </si>
  <si>
    <t>Promuovere e mantenere l’autonomia delle persone assistite nelle attività della vita quotidiana</t>
  </si>
  <si>
    <t>Riconoscere le risorse e il potenziale delle persone assistite</t>
  </si>
  <si>
    <t>Favorire la partecipazione alla vita sociale</t>
  </si>
  <si>
    <t>Mantenere e migliorare il benessere psicofisico delle persone assistite</t>
  </si>
  <si>
    <r>
      <t xml:space="preserve">Obiettivi particolari </t>
    </r>
    <r>
      <rPr>
        <sz val="16"/>
        <color theme="1"/>
        <rFont val="Arial"/>
        <family val="2"/>
      </rPr>
      <t>(dal piano di formazione)</t>
    </r>
  </si>
  <si>
    <r>
      <t>Objectifs particuliers</t>
    </r>
    <r>
      <rPr>
        <b/>
        <sz val="10"/>
        <color theme="1"/>
        <rFont val="Arial"/>
        <family val="2"/>
      </rPr>
      <t xml:space="preserve"> </t>
    </r>
    <r>
      <rPr>
        <sz val="14"/>
        <color theme="1"/>
        <rFont val="Arial"/>
        <family val="2"/>
      </rPr>
      <t>(selon</t>
    </r>
    <r>
      <rPr>
        <sz val="10"/>
        <color theme="1"/>
        <rFont val="Arial"/>
        <family val="2"/>
      </rPr>
      <t xml:space="preserve"> </t>
    </r>
    <r>
      <rPr>
        <sz val="14"/>
        <color theme="1"/>
        <rFont val="Arial"/>
        <family val="2"/>
      </rPr>
      <t>plan</t>
    </r>
    <r>
      <rPr>
        <sz val="10"/>
        <color theme="1"/>
        <rFont val="Arial"/>
        <family val="2"/>
      </rPr>
      <t xml:space="preserve"> </t>
    </r>
    <r>
      <rPr>
        <sz val="14"/>
        <color theme="1"/>
        <rFont val="Arial"/>
        <family val="2"/>
      </rPr>
      <t>de</t>
    </r>
    <r>
      <rPr>
        <sz val="10"/>
        <color theme="1"/>
        <rFont val="Arial"/>
        <family val="2"/>
      </rPr>
      <t xml:space="preserve"> </t>
    </r>
    <r>
      <rPr>
        <sz val="14"/>
        <color theme="1"/>
        <rFont val="Arial"/>
        <family val="2"/>
      </rPr>
      <t>form.)</t>
    </r>
  </si>
  <si>
    <t>Planifier et préparer des activités dans le cadre du travail socio-éducatif de manière autonome</t>
  </si>
  <si>
    <t>Connaître les responsabilités des divers acteurs d’une 
organisation</t>
  </si>
  <si>
    <t>Lavorare utilizzando procedure, il sistema informatico, la documentazione e i moduli dell'azienda</t>
  </si>
  <si>
    <r>
      <t xml:space="preserve">4. Envoi pour </t>
    </r>
    <r>
      <rPr>
        <b/>
        <u/>
        <sz val="20"/>
        <color rgb="FFFF0000"/>
        <rFont val="Arial"/>
        <family val="2"/>
      </rPr>
      <t>le 15 juin 2021 au plus tard</t>
    </r>
  </si>
  <si>
    <r>
      <t>*</t>
    </r>
    <r>
      <rPr>
        <b/>
        <sz val="12"/>
        <color rgb="FFFF0000"/>
        <rFont val="Arial"/>
        <family val="2"/>
      </rPr>
      <t xml:space="preserve"> </t>
    </r>
    <r>
      <rPr>
        <b/>
        <sz val="20"/>
        <color rgb="FFFF0000"/>
        <rFont val="Arial"/>
        <family val="2"/>
      </rPr>
      <t>les notes insuffisantes (&lt;4) ou manquantes doivent être justifiées dans la ligne correspondante</t>
    </r>
    <r>
      <rPr>
        <sz val="20"/>
        <color rgb="FFFF0000"/>
        <rFont val="Wingdings"/>
        <charset val="2"/>
      </rPr>
      <t></t>
    </r>
  </si>
  <si>
    <r>
      <rPr>
        <b/>
        <sz val="18"/>
        <color rgb="FFFF0000"/>
        <rFont val="Wingdings"/>
        <charset val="2"/>
      </rPr>
      <t>à</t>
    </r>
    <r>
      <rPr>
        <b/>
        <sz val="18"/>
        <color rgb="FFFF0000"/>
        <rFont val="Arial"/>
        <family val="2"/>
      </rPr>
      <t xml:space="preserve">Par courriel (PDF) ou imprimé + signé et envoyé directement au contact cité en page 1 </t>
    </r>
    <r>
      <rPr>
        <b/>
        <u/>
        <sz val="18"/>
        <color rgb="FFFF0000"/>
        <rFont val="Arial"/>
        <family val="2"/>
      </rPr>
      <t>au plus tard le 15 juin 2021</t>
    </r>
  </si>
  <si>
    <r>
      <t xml:space="preserve">La grille d'évaluation complétée sera soumise sous forme de fichier PDF par courrier électronique (adresse électronique ci-dessus) ou par courrier postal A </t>
    </r>
    <r>
      <rPr>
        <b/>
        <sz val="16"/>
        <rFont val="Arial"/>
        <family val="2"/>
      </rPr>
      <t>au plus tard le 15 juin 2021.</t>
    </r>
  </si>
  <si>
    <t>Nous vous remercions de contribuer, par votre évaluation compétente, à la mise en œuvre d'une PQual 2021 équitable et adaptée.</t>
  </si>
  <si>
    <r>
      <t>Das</t>
    </r>
    <r>
      <rPr>
        <sz val="11"/>
        <rFont val="Arial"/>
        <family val="2"/>
      </rPr>
      <t xml:space="preserve"> </t>
    </r>
    <r>
      <rPr>
        <sz val="16"/>
        <rFont val="Arial"/>
        <family val="2"/>
      </rPr>
      <t xml:space="preserve">ausgefüllte Bewertungsraster wird als </t>
    </r>
    <r>
      <rPr>
        <b/>
        <sz val="16"/>
        <rFont val="Arial"/>
        <family val="2"/>
      </rPr>
      <t>PDF per E-Mail</t>
    </r>
    <r>
      <rPr>
        <sz val="16"/>
        <rFont val="Arial"/>
        <family val="2"/>
      </rPr>
      <t xml:space="preserve"> (Adresse oben) oder auf dem Postweg (A-Post) bis </t>
    </r>
    <r>
      <rPr>
        <b/>
        <sz val="16"/>
        <rFont val="Arial"/>
        <family val="2"/>
      </rPr>
      <t>spätestens am 15. Juni 2021</t>
    </r>
    <r>
      <rPr>
        <sz val="16"/>
        <rFont val="Arial"/>
        <family val="2"/>
      </rPr>
      <t xml:space="preserve"> eingereicht.</t>
    </r>
  </si>
  <si>
    <r>
      <rPr>
        <b/>
        <sz val="18"/>
        <color rgb="FFFF0000"/>
        <rFont val="Wingdings"/>
        <charset val="2"/>
      </rPr>
      <t>à</t>
    </r>
    <r>
      <rPr>
        <b/>
        <sz val="18"/>
        <color rgb="FFFF0000"/>
        <rFont val="Arial"/>
        <family val="2"/>
      </rPr>
      <t xml:space="preserve">Per E-Mail (PDF) oder ausgedruckt + unterschrieben bis </t>
    </r>
    <r>
      <rPr>
        <b/>
        <u/>
        <sz val="18"/>
        <color rgb="FFFF0000"/>
        <rFont val="Arial"/>
        <family val="2"/>
      </rPr>
      <t>spätestens am 15. Juni 2021</t>
    </r>
    <r>
      <rPr>
        <b/>
        <sz val="18"/>
        <color rgb="FFFF0000"/>
        <rFont val="Arial"/>
        <family val="2"/>
      </rPr>
      <t xml:space="preserve"> direkt an Kontakt </t>
    </r>
    <r>
      <rPr>
        <sz val="18"/>
        <color rgb="FFFF0000"/>
        <rFont val="Arial"/>
        <family val="2"/>
      </rPr>
      <t>(Seite 1 oben)</t>
    </r>
    <r>
      <rPr>
        <b/>
        <sz val="18"/>
        <color rgb="FFFF0000"/>
        <rFont val="Arial"/>
        <family val="2"/>
      </rPr>
      <t xml:space="preserve"> senden</t>
    </r>
  </si>
  <si>
    <t>Wir danken Ihnen, dass Sie mit Ihrer fachkompetenten Bewertung zur Durchführung eines fairen und angepassten QV 2021 beitragen.</t>
  </si>
  <si>
    <t>Note Lehrbetrieb</t>
  </si>
  <si>
    <r>
      <t xml:space="preserve">Anzahl </t>
    </r>
    <r>
      <rPr>
        <b/>
        <u/>
        <sz val="16"/>
        <color theme="1"/>
        <rFont val="Arial"/>
        <family val="2"/>
      </rPr>
      <t>maximale</t>
    </r>
    <r>
      <rPr>
        <b/>
        <sz val="16"/>
        <color theme="1"/>
        <rFont val="Arial"/>
        <family val="2"/>
      </rPr>
      <t xml:space="preserve"> Notenpunkte</t>
    </r>
  </si>
  <si>
    <r>
      <t xml:space="preserve">Anzahl </t>
    </r>
    <r>
      <rPr>
        <b/>
        <u/>
        <sz val="16"/>
        <color theme="1"/>
        <rFont val="Arial"/>
        <family val="2"/>
      </rPr>
      <t>erreichte</t>
    </r>
    <r>
      <rPr>
        <b/>
        <sz val="16"/>
        <color theme="1"/>
        <rFont val="Arial"/>
        <family val="2"/>
      </rPr>
      <t xml:space="preserve"> Notenpunkte</t>
    </r>
  </si>
  <si>
    <t>Bewertung der Handlungskompetenzen (HK) in Noten 
gemäss Bildungsplan durch den Lehrbetrieb</t>
  </si>
  <si>
    <r>
      <t>*</t>
    </r>
    <r>
      <rPr>
        <b/>
        <sz val="12"/>
        <color rgb="FFFF0000"/>
        <rFont val="Arial"/>
        <family val="2"/>
      </rPr>
      <t xml:space="preserve"> </t>
    </r>
    <r>
      <rPr>
        <b/>
        <sz val="20"/>
        <color rgb="FFFF0000"/>
        <rFont val="Arial"/>
        <family val="2"/>
      </rPr>
      <t xml:space="preserve">ungenügende (&lt;4) und fehlende 
Noten sind in der entsprechenden
Zeile zu begründen </t>
    </r>
    <r>
      <rPr>
        <sz val="20"/>
        <color rgb="FFFF0000"/>
        <rFont val="Wingdings"/>
        <charset val="2"/>
      </rPr>
      <t></t>
    </r>
  </si>
  <si>
    <t>Bewertung der praktischen Arbeit (PA) in Noten im Qualifikationsverfahren (QV) 2021</t>
  </si>
  <si>
    <t>Note de l'entreprise</t>
  </si>
  <si>
    <t xml:space="preserve">Evaluation en notes par l'entreprise formatrice des compétences opérationnelles selon le plan de formation </t>
  </si>
  <si>
    <t>Evaluation en notes du travail pratique (TP) dans le cadre de la procédure de qualification (PQual) 2021</t>
  </si>
  <si>
    <r>
      <t xml:space="preserve">Nombre de points de note </t>
    </r>
    <r>
      <rPr>
        <b/>
        <u/>
        <sz val="16"/>
        <color theme="1"/>
        <rFont val="Arial"/>
        <family val="2"/>
      </rPr>
      <t>maximum</t>
    </r>
  </si>
  <si>
    <r>
      <t xml:space="preserve">Nombre de points de note </t>
    </r>
    <r>
      <rPr>
        <b/>
        <u/>
        <sz val="16"/>
        <color theme="1"/>
        <rFont val="Arial"/>
        <family val="2"/>
      </rPr>
      <t>obtenus</t>
    </r>
  </si>
  <si>
    <t xml:space="preserve">  1. Beurteilen Sie die Arbeitsmarktfähigkeit realistisch, sachlich und korrekt.</t>
  </si>
  <si>
    <t xml:space="preserve">  2. Ihre Bewertung ist qualifikationsrelevant und muss deshalb nachvollziehbar sein.</t>
  </si>
  <si>
    <t xml:space="preserve">  4. Lernende, welche Handlungskompetenzen (Leitziele, Richtziele, Leistungsziele) nicht erfüllen, dürfen in diesen nicht als genügend bewertet werden.</t>
  </si>
  <si>
    <t>Durch die Bewertung der Handlungskompetenzen erreicht mein/e Lernende/r in der Praktischen Arbeit (PA) vom Lehrbetrieb folgende Note:</t>
  </si>
  <si>
    <r>
      <t xml:space="preserve">Für den Prozess mit Papierausdruck:
</t>
    </r>
    <r>
      <rPr>
        <b/>
        <sz val="22"/>
        <rFont val="Wingdings"/>
        <charset val="2"/>
      </rPr>
      <t>à</t>
    </r>
    <r>
      <rPr>
        <b/>
        <sz val="22"/>
        <rFont val="Arial"/>
        <family val="2"/>
      </rPr>
      <t>Passt in ein C5-Fenstercouvert für die
Einreichung auf dem Postweg (A-Post)</t>
    </r>
  </si>
  <si>
    <r>
      <t xml:space="preserve">   3.1 Elektronische Unterschrift einfügen
         </t>
    </r>
    <r>
      <rPr>
        <sz val="16"/>
        <rFont val="Arial"/>
        <family val="2"/>
      </rPr>
      <t>(Anleitung unten bei Unterschrift, inkl. PDF erstellen)</t>
    </r>
    <r>
      <rPr>
        <b/>
        <sz val="20"/>
        <rFont val="Arial"/>
        <family val="2"/>
      </rPr>
      <t xml:space="preserve">
         </t>
    </r>
    <r>
      <rPr>
        <b/>
        <sz val="20"/>
        <rFont val="Wingdings"/>
        <charset val="2"/>
      </rPr>
      <t>à</t>
    </r>
    <r>
      <rPr>
        <b/>
        <sz val="20"/>
        <rFont val="Arial"/>
        <family val="2"/>
      </rPr>
      <t xml:space="preserve">PDF erstellen </t>
    </r>
    <r>
      <rPr>
        <b/>
        <sz val="20"/>
        <rFont val="Wingdings"/>
        <charset val="2"/>
      </rPr>
      <t>à</t>
    </r>
    <r>
      <rPr>
        <b/>
        <sz val="20"/>
        <rFont val="Arial"/>
        <family val="2"/>
      </rPr>
      <t>Mail an Kontakt</t>
    </r>
  </si>
  <si>
    <r>
      <t xml:space="preserve">   3.2 Formular ausdrucken, physisch
         unterschreiben </t>
    </r>
    <r>
      <rPr>
        <b/>
        <sz val="20"/>
        <rFont val="Wingdings"/>
        <charset val="2"/>
      </rPr>
      <t>à</t>
    </r>
    <r>
      <rPr>
        <b/>
        <sz val="20"/>
        <rFont val="Arial"/>
        <family val="2"/>
      </rPr>
      <t>per A-Post einreichen</t>
    </r>
  </si>
  <si>
    <r>
      <t xml:space="preserve">4. Einreichen </t>
    </r>
    <r>
      <rPr>
        <b/>
        <u/>
        <sz val="22"/>
        <rFont val="Arial"/>
        <family val="2"/>
      </rPr>
      <t>bis spätestens 15. Juni 2021</t>
    </r>
  </si>
  <si>
    <r>
      <t>Unterschriftfeld</t>
    </r>
    <r>
      <rPr>
        <b/>
        <sz val="18"/>
        <rFont val="Arial"/>
        <family val="2"/>
      </rPr>
      <t xml:space="preserve"> - siehe 3.1 oder 3.2 oben</t>
    </r>
    <r>
      <rPr>
        <b/>
        <sz val="22"/>
        <rFont val="Arial"/>
        <family val="2"/>
      </rPr>
      <t xml:space="preserve">
</t>
    </r>
    <r>
      <rPr>
        <b/>
        <sz val="18"/>
        <rFont val="Arial"/>
        <family val="2"/>
      </rPr>
      <t xml:space="preserve">Anstelle einer physischen Unterschrift
</t>
    </r>
    <r>
      <rPr>
        <sz val="18"/>
        <rFont val="Arial"/>
        <family val="2"/>
      </rPr>
      <t>(= ausdrucken, unterschreiben + einsenden (A-Post))</t>
    </r>
    <r>
      <rPr>
        <sz val="20"/>
        <rFont val="Arial"/>
        <family val="2"/>
      </rPr>
      <t xml:space="preserve">
</t>
    </r>
    <r>
      <rPr>
        <b/>
        <sz val="20"/>
        <rFont val="Arial"/>
        <family val="2"/>
      </rPr>
      <t xml:space="preserve">bitte </t>
    </r>
    <r>
      <rPr>
        <b/>
        <u/>
        <sz val="20"/>
        <rFont val="Arial"/>
        <family val="2"/>
      </rPr>
      <t>digitale Unterschrift</t>
    </r>
    <r>
      <rPr>
        <b/>
        <sz val="20"/>
        <rFont val="Arial"/>
        <family val="2"/>
      </rPr>
      <t xml:space="preserve"> verwenden
</t>
    </r>
    <r>
      <rPr>
        <b/>
        <sz val="20"/>
        <rFont val="Wingdings"/>
        <charset val="2"/>
      </rPr>
      <t>à</t>
    </r>
    <r>
      <rPr>
        <b/>
        <sz val="20"/>
        <rFont val="Arial"/>
        <family val="2"/>
      </rPr>
      <t xml:space="preserve">über Arbeitsmappe "sig." unten einfügen
</t>
    </r>
    <r>
      <rPr>
        <sz val="18"/>
        <rFont val="Arial"/>
        <family val="2"/>
      </rPr>
      <t>(Anleitung dazu auf der Arbeitsmappe "sig.")</t>
    </r>
  </si>
  <si>
    <r>
      <rPr>
        <b/>
        <sz val="20"/>
        <rFont val="Wingdings"/>
        <charset val="2"/>
      </rPr>
      <t>à</t>
    </r>
    <r>
      <rPr>
        <b/>
        <sz val="20"/>
        <rFont val="Arial"/>
        <family val="2"/>
      </rPr>
      <t xml:space="preserve">Dokument speichern und PDF erstellen
</t>
    </r>
    <r>
      <rPr>
        <b/>
        <sz val="18"/>
        <rFont val="Arial"/>
        <family val="2"/>
      </rPr>
      <t xml:space="preserve">1. alle Felder ausgefüllt, Unterschrift eingefügt,
    fertiges </t>
    </r>
    <r>
      <rPr>
        <b/>
        <u/>
        <sz val="18"/>
        <rFont val="Arial"/>
        <family val="2"/>
      </rPr>
      <t>Exceldokument</t>
    </r>
    <r>
      <rPr>
        <b/>
        <sz val="18"/>
        <rFont val="Arial"/>
        <family val="2"/>
      </rPr>
      <t xml:space="preserve"> auf PC-Laufwerk unter
    "Berufsnummer SBFI_Name_Vorname Lernende"
    abspeichern </t>
    </r>
    <r>
      <rPr>
        <sz val="16"/>
        <rFont val="Arial"/>
        <family val="2"/>
      </rPr>
      <t>(z.B. "86913_Muster_Andrea")</t>
    </r>
    <r>
      <rPr>
        <b/>
        <sz val="18"/>
        <rFont val="Arial"/>
        <family val="2"/>
      </rPr>
      <t xml:space="preserve">
2. Dokument ein zweites Mal als PDF </t>
    </r>
    <r>
      <rPr>
        <b/>
        <sz val="14"/>
        <rFont val="Arial"/>
        <family val="2"/>
      </rPr>
      <t xml:space="preserve">(*.pdf) </t>
    </r>
    <r>
      <rPr>
        <b/>
        <sz val="18"/>
        <rFont val="Arial"/>
        <family val="2"/>
      </rPr>
      <t xml:space="preserve">speichern
    </t>
    </r>
    <r>
      <rPr>
        <b/>
        <sz val="18"/>
        <rFont val="Wingdings"/>
        <charset val="2"/>
      </rPr>
      <t>à</t>
    </r>
    <r>
      <rPr>
        <b/>
        <sz val="18"/>
        <rFont val="Arial"/>
        <family val="2"/>
      </rPr>
      <t xml:space="preserve">"Speichern unter" </t>
    </r>
    <r>
      <rPr>
        <b/>
        <sz val="18"/>
        <rFont val="Wingdings"/>
        <charset val="2"/>
      </rPr>
      <t>à</t>
    </r>
    <r>
      <rPr>
        <b/>
        <u/>
        <sz val="18"/>
        <rFont val="Arial"/>
        <family val="2"/>
      </rPr>
      <t>Dateityp PDF</t>
    </r>
    <r>
      <rPr>
        <b/>
        <sz val="18"/>
        <rFont val="Arial"/>
        <family val="2"/>
      </rPr>
      <t xml:space="preserve"> (*.pdf) wählen
    </t>
    </r>
    <r>
      <rPr>
        <b/>
        <sz val="18"/>
        <rFont val="Wingdings"/>
        <charset val="2"/>
      </rPr>
      <t>à</t>
    </r>
    <r>
      <rPr>
        <b/>
        <sz val="18"/>
        <rFont val="Arial"/>
        <family val="2"/>
      </rPr>
      <t xml:space="preserve">Speicherort wählen </t>
    </r>
    <r>
      <rPr>
        <b/>
        <sz val="18"/>
        <rFont val="Wingdings"/>
        <charset val="2"/>
      </rPr>
      <t>à</t>
    </r>
    <r>
      <rPr>
        <b/>
        <sz val="18"/>
        <rFont val="Arial"/>
        <family val="2"/>
      </rPr>
      <t xml:space="preserve">speichern und schliessen
3. PDF an Kontaktmail oben </t>
    </r>
    <r>
      <rPr>
        <sz val="18"/>
        <rFont val="Arial"/>
        <family val="2"/>
      </rPr>
      <t>(T30)</t>
    </r>
    <r>
      <rPr>
        <b/>
        <sz val="18"/>
        <rFont val="Arial"/>
        <family val="2"/>
      </rPr>
      <t xml:space="preserve"> senden</t>
    </r>
  </si>
  <si>
    <r>
      <rPr>
        <b/>
        <sz val="22"/>
        <rFont val="Wingdings"/>
        <charset val="2"/>
      </rPr>
      <t>à</t>
    </r>
    <r>
      <rPr>
        <b/>
        <sz val="22"/>
        <rFont val="Arial"/>
        <family val="2"/>
      </rPr>
      <t>Bewertung mit "X" eintragen</t>
    </r>
    <r>
      <rPr>
        <b/>
        <sz val="8"/>
        <rFont val="Arial"/>
        <family val="2"/>
      </rPr>
      <t xml:space="preserve">
</t>
    </r>
    <r>
      <rPr>
        <b/>
        <sz val="22"/>
        <rFont val="Wingdings"/>
        <charset val="2"/>
      </rPr>
      <t>à</t>
    </r>
    <r>
      <rPr>
        <b/>
        <sz val="22"/>
        <rFont val="Arial"/>
        <family val="2"/>
      </rPr>
      <t>nur ein "X" pro Zeile</t>
    </r>
    <r>
      <rPr>
        <b/>
        <sz val="14"/>
        <color rgb="FF7030A0"/>
        <rFont val="Wingdings"/>
        <charset val="2"/>
      </rPr>
      <t/>
    </r>
  </si>
  <si>
    <r>
      <rPr>
        <b/>
        <sz val="24"/>
        <rFont val="Wingdings"/>
        <charset val="2"/>
      </rPr>
      <t>à</t>
    </r>
    <r>
      <rPr>
        <b/>
        <sz val="24"/>
        <rFont val="Arial"/>
        <family val="2"/>
      </rPr>
      <t>Nicht vermittelte / beurteilbare Handlungskompetenzen:</t>
    </r>
    <r>
      <rPr>
        <b/>
        <sz val="18"/>
        <rFont val="Arial"/>
        <family val="2"/>
      </rPr>
      <t xml:space="preserve">
Zeile leer lassen und entsprechende Gründe
bei Bemerkung</t>
    </r>
    <r>
      <rPr>
        <sz val="18"/>
        <rFont val="Arial"/>
        <family val="2"/>
      </rPr>
      <t xml:space="preserve"> </t>
    </r>
    <r>
      <rPr>
        <b/>
        <sz val="18"/>
        <rFont val="Arial"/>
        <family val="2"/>
      </rPr>
      <t xml:space="preserve">eintragen </t>
    </r>
    <r>
      <rPr>
        <sz val="20"/>
        <rFont val="Wingdings"/>
        <charset val="2"/>
      </rPr>
      <t></t>
    </r>
  </si>
  <si>
    <r>
      <t xml:space="preserve">  5. Grundsätzlich müssen alle Handlungskompetenzen bewertet werden. Falls eine Handlungskompetenz nicht beurteilt werden kann, so muss dies zwingend begründet werden. </t>
    </r>
    <r>
      <rPr>
        <sz val="16"/>
        <color theme="1"/>
        <rFont val="Arial"/>
        <family val="2"/>
      </rPr>
      <t>(Zeile leer + Begründung eintragen).</t>
    </r>
  </si>
  <si>
    <r>
      <t>Das</t>
    </r>
    <r>
      <rPr>
        <sz val="10"/>
        <rFont val="Arial"/>
        <family val="2"/>
      </rPr>
      <t xml:space="preserve"> </t>
    </r>
    <r>
      <rPr>
        <sz val="16"/>
        <rFont val="Arial"/>
        <family val="2"/>
      </rPr>
      <t>Bewertungsraster</t>
    </r>
    <r>
      <rPr>
        <sz val="10"/>
        <rFont val="Arial"/>
        <family val="2"/>
      </rPr>
      <t xml:space="preserve"> </t>
    </r>
    <r>
      <rPr>
        <sz val="16"/>
        <rFont val="Arial"/>
        <family val="2"/>
      </rPr>
      <t>füllt</t>
    </r>
    <r>
      <rPr>
        <sz val="10"/>
        <rFont val="Arial"/>
        <family val="2"/>
      </rPr>
      <t xml:space="preserve"> </t>
    </r>
    <r>
      <rPr>
        <sz val="16"/>
        <rFont val="Arial"/>
        <family val="2"/>
      </rPr>
      <t>die</t>
    </r>
    <r>
      <rPr>
        <sz val="10"/>
        <rFont val="Arial"/>
        <family val="2"/>
      </rPr>
      <t xml:space="preserve"> </t>
    </r>
    <r>
      <rPr>
        <sz val="16"/>
        <rFont val="Arial"/>
        <family val="2"/>
      </rPr>
      <t>definierte</t>
    </r>
    <r>
      <rPr>
        <sz val="10"/>
        <rFont val="Arial"/>
        <family val="2"/>
      </rPr>
      <t xml:space="preserve"> </t>
    </r>
    <r>
      <rPr>
        <sz val="16"/>
        <rFont val="Arial"/>
        <family val="2"/>
      </rPr>
      <t>Person</t>
    </r>
    <r>
      <rPr>
        <sz val="16"/>
        <rFont val="Wingdings"/>
        <charset val="2"/>
      </rPr>
      <t></t>
    </r>
    <r>
      <rPr>
        <sz val="16"/>
        <rFont val="Arial"/>
        <family val="2"/>
      </rPr>
      <t xml:space="preserve"> </t>
    </r>
    <r>
      <rPr>
        <sz val="10"/>
        <rFont val="Arial"/>
        <family val="2"/>
      </rPr>
      <t xml:space="preserve"> </t>
    </r>
    <r>
      <rPr>
        <b/>
        <sz val="16"/>
        <rFont val="Arial"/>
        <family val="2"/>
      </rPr>
      <t>zwischen</t>
    </r>
    <r>
      <rPr>
        <b/>
        <sz val="10"/>
        <rFont val="Arial"/>
        <family val="2"/>
      </rPr>
      <t xml:space="preserve"> </t>
    </r>
    <r>
      <rPr>
        <sz val="16"/>
        <rFont val="Arial"/>
        <family val="2"/>
      </rPr>
      <t>dem</t>
    </r>
    <r>
      <rPr>
        <sz val="10"/>
        <rFont val="Arial"/>
        <family val="2"/>
      </rPr>
      <t xml:space="preserve"> </t>
    </r>
    <r>
      <rPr>
        <b/>
        <sz val="14"/>
        <rFont val="Arial"/>
        <family val="2"/>
      </rPr>
      <t>17. Mai 2021</t>
    </r>
    <r>
      <rPr>
        <sz val="14"/>
        <rFont val="Arial"/>
        <family val="2"/>
      </rPr>
      <t xml:space="preserve"> bis </t>
    </r>
    <r>
      <rPr>
        <b/>
        <sz val="14"/>
        <rFont val="Arial"/>
        <family val="2"/>
      </rPr>
      <t>13. Juni 2021</t>
    </r>
    <r>
      <rPr>
        <sz val="10"/>
        <rFont val="Arial"/>
        <family val="2"/>
      </rPr>
      <t xml:space="preserve"> </t>
    </r>
    <r>
      <rPr>
        <sz val="16"/>
        <rFont val="Arial"/>
        <family val="2"/>
      </rPr>
      <t>aus</t>
    </r>
    <r>
      <rPr>
        <sz val="10"/>
        <rFont val="Arial"/>
        <family val="2"/>
      </rPr>
      <t xml:space="preserve"> </t>
    </r>
    <r>
      <rPr>
        <sz val="16"/>
        <rFont val="Arial"/>
        <family val="2"/>
      </rPr>
      <t>und</t>
    </r>
    <r>
      <rPr>
        <sz val="10"/>
        <rFont val="Arial"/>
        <family val="2"/>
      </rPr>
      <t xml:space="preserve"> </t>
    </r>
    <r>
      <rPr>
        <b/>
        <sz val="16"/>
        <rFont val="Arial"/>
        <family val="2"/>
      </rPr>
      <t>unterzeichnet</t>
    </r>
    <r>
      <rPr>
        <b/>
        <sz val="10"/>
        <rFont val="Arial"/>
        <family val="2"/>
      </rPr>
      <t xml:space="preserve"> </t>
    </r>
    <r>
      <rPr>
        <sz val="16"/>
        <rFont val="Arial"/>
        <family val="2"/>
      </rPr>
      <t>es</t>
    </r>
    <r>
      <rPr>
        <sz val="10"/>
        <rFont val="Arial"/>
        <family val="2"/>
      </rPr>
      <t xml:space="preserve"> </t>
    </r>
    <r>
      <rPr>
        <sz val="16"/>
        <rFont val="Arial"/>
        <family val="2"/>
      </rPr>
      <t>(</t>
    </r>
    <r>
      <rPr>
        <b/>
        <sz val="16"/>
        <rFont val="Arial"/>
        <family val="2"/>
      </rPr>
      <t>digitale</t>
    </r>
    <r>
      <rPr>
        <sz val="10"/>
        <rFont val="Arial"/>
        <family val="2"/>
      </rPr>
      <t xml:space="preserve"> </t>
    </r>
    <r>
      <rPr>
        <sz val="16"/>
        <rFont val="Arial"/>
        <family val="2"/>
      </rPr>
      <t>oder</t>
    </r>
    <r>
      <rPr>
        <sz val="10"/>
        <rFont val="Arial"/>
        <family val="2"/>
      </rPr>
      <t xml:space="preserve"> </t>
    </r>
    <r>
      <rPr>
        <sz val="16"/>
        <rFont val="Arial"/>
        <family val="2"/>
      </rPr>
      <t>analoge</t>
    </r>
    <r>
      <rPr>
        <sz val="10"/>
        <rFont val="Arial"/>
        <family val="2"/>
      </rPr>
      <t xml:space="preserve"> </t>
    </r>
    <r>
      <rPr>
        <sz val="16"/>
        <rFont val="Arial"/>
        <family val="2"/>
      </rPr>
      <t>Unterschrift).</t>
    </r>
  </si>
  <si>
    <r>
      <t xml:space="preserve">Die vom SBFI mandatierte, verbundpartnerschaftlich zusammengesetzte Taskforce *Perspektive Berufslehre* hat beschlossen, pro berufliche Grundbildung ein national gleiches und angepasstes QV durchzuführen. Der Kanton hat sich unter Einbezug der zuständigen Organisation der Arbeitswelt entschieden, das QV 2021 für ihre berufliche Grundbildung unter schriftlichem Einbezug des Lehrbetriebs oder der Lehrwerkstatt durchzuführen. Die Bewertung erfolgt über ein vereinfachtes, schweizerisch einheitliches Bewertungsraster, welches von den Verbundpartnern für die ganze Schweiz entwickelt wurde.
Das bedeutet, dass Sie als Berufsbildner/in in die Bewertung der Praktischen Arbeit im Rahmen des QV direkt einbezogen werden. Ihre Bewertung, die auch mit einem Praxisbildner oder einer Praxisbildnerin sowie mit einer anderen Begleitperson der/s Lernenden besprochen werden kann, fliesst somit in das QV ein.
Als Berufsbildungsprofi haben Sie die Entwicklung der Handlungskompetenzen Ihrer/s Lernenden, die im Bildungsplan definiert sind, begleitet und unterstützt. Gestützt darauf und zusammen mit Ihrer Arbeitsmarkterfahrung bitten wir Sie um eine gerechte und nachvollziehbare Bewertung. Die Mittel zur Feststellung der Erreichung der Handlungskompetenzen können frei gewählt werden. </t>
    </r>
    <r>
      <rPr>
        <sz val="8"/>
        <color theme="1"/>
        <rFont val="Arial"/>
        <family val="2"/>
      </rPr>
      <t xml:space="preserve">
</t>
    </r>
    <r>
      <rPr>
        <sz val="16"/>
        <color theme="1"/>
        <rFont val="Arial"/>
        <family val="2"/>
      </rPr>
      <t xml:space="preserve">Um die zukünftige Beschäftigungsfähigkeit und Entwicklung ihrer Auszubildenden festzustellen, bitten wir Sie, die folgenden fünf Punkte zu berücksichtigen. </t>
    </r>
  </si>
  <si>
    <t xml:space="preserve">  4. Les apprenti-e-s qui ne possèdent pas les compétences opérationnelles (objectifs généraux, particuliers ou évaluateurs) ne doivent pas être jugés suffisant-e-s.</t>
  </si>
  <si>
    <r>
      <t xml:space="preserve">  5. En principe toutes les compétences opérationnelles doivent être notées. Si l'une d'entre elles ne peut être évaluée, une justification est obligatoire </t>
    </r>
    <r>
      <rPr>
        <sz val="16"/>
        <color theme="1"/>
        <rFont val="Arial"/>
        <family val="2"/>
      </rPr>
      <t>(ligne vide + justification)</t>
    </r>
    <r>
      <rPr>
        <b/>
        <sz val="14"/>
        <color theme="1"/>
        <rFont val="Arial"/>
        <family val="2"/>
      </rPr>
      <t>.</t>
    </r>
  </si>
  <si>
    <r>
      <t>Le formateur responsable remplit et signe la grille d'évaluation</t>
    </r>
    <r>
      <rPr>
        <sz val="8"/>
        <rFont val="Arial"/>
        <family val="2"/>
      </rPr>
      <t xml:space="preserve"> </t>
    </r>
    <r>
      <rPr>
        <sz val="16"/>
        <rFont val="Arial"/>
        <family val="2"/>
      </rPr>
      <t></t>
    </r>
    <r>
      <rPr>
        <sz val="16"/>
        <rFont val="Wingdings"/>
        <charset val="2"/>
      </rPr>
      <t></t>
    </r>
    <r>
      <rPr>
        <sz val="16"/>
        <rFont val="Arial"/>
        <family val="2"/>
      </rPr>
      <t xml:space="preserve">  </t>
    </r>
    <r>
      <rPr>
        <b/>
        <sz val="16"/>
        <rFont val="Arial"/>
        <family val="2"/>
      </rPr>
      <t>entre le 17 mai et le 13 juin 2021</t>
    </r>
    <r>
      <rPr>
        <sz val="16"/>
        <rFont val="Arial"/>
        <family val="2"/>
      </rPr>
      <t xml:space="preserve"> (signature </t>
    </r>
    <r>
      <rPr>
        <b/>
        <sz val="16"/>
        <rFont val="Arial"/>
        <family val="2"/>
      </rPr>
      <t>numérique</t>
    </r>
    <r>
      <rPr>
        <sz val="16"/>
        <rFont val="Arial"/>
        <family val="2"/>
      </rPr>
      <t xml:space="preserve"> ou analogique).</t>
    </r>
  </si>
  <si>
    <t>La Task Force « Perspectives Apprentissage », mandatée par le SEFRI et réunissant les partenaires de la formation professionnelle a décidé de mettre en œuvre une procédure de qualification identique et adaptée au niveau national pour chaque formation professionnelle initiale. Le canton en collaboration avec l'organisation du monde du travail responsable a décidé de mener la PQual 2021 pour votre formation professionnelle initiale avec l'implication écrite de l'entreprise formatrice ou de l'école des métiers. L'évaluation est réalisée à l'aide d'une grille d'évaluation simplifiée, identique dans toute la Suisse, et élaborée conjointement par les partenaires de la formation professionnelle initiale.
Cela signifie qu'en tant que formateur-trice en entreprise vous êtes directement impliqué dans l'évaluation des travaux pratiques de la procédure de qualification. Votre évaluation à laquelle vous pouvez associer les formateur-trice-s pratiques ou toute autre personne encadrant l'apprenti-e sera intégrée dans la procédure de qualification.
En tant que professionnel-le de la formation professionnelle, vous avez accompagné et soutenu le développement des compétences opérationnelles de vos apprenti-e-s telles que définies dans le plan de formation. Sur cette base, et compte tenu de votre expérience du marché du travail, nous vous demandons de procéder à une évaluation juste et compréhensible. Dans ce cadre, vous avez le libre choix des moyens d'appréciation des compétences utilisés.
Afin de garantir l'employabilité future et le développement de vos apprenti-e-s, nous vous demandons de prendre en considération les cinq points suivants :</t>
  </si>
  <si>
    <t>Grâce à l'évaluation des compétences opérationnelles de la PQual 2021, mon apprenti-e obtient la note de l'entreprise formatrice pour les travaux pratiques (TP) suivante :</t>
  </si>
  <si>
    <t>Valutazione del lavoro pratico (LP) nella procedura di qualificazione (PQ) 2021</t>
  </si>
  <si>
    <r>
      <t xml:space="preserve">4. trasmissione/spedizione entro e
    </t>
    </r>
    <r>
      <rPr>
        <b/>
        <u/>
        <sz val="20"/>
        <color rgb="FFFF0000"/>
        <rFont val="Arial"/>
        <family val="2"/>
      </rPr>
      <t>non oltre il 15 giugno 2021</t>
    </r>
  </si>
  <si>
    <t xml:space="preserve">  5. Per principio, tutte le competenze operative devono essere valutate. Se una non può essere valutata, va inserita la giustificazione (riga vuota e indicare il motivo)</t>
  </si>
  <si>
    <r>
      <t>Il formatore responsabile</t>
    </r>
    <r>
      <rPr>
        <sz val="18"/>
        <color theme="1"/>
        <rFont val="Wingdings"/>
        <charset val="2"/>
      </rPr>
      <t></t>
    </r>
    <r>
      <rPr>
        <sz val="18"/>
        <color theme="1"/>
        <rFont val="Arial"/>
        <family val="2"/>
      </rPr>
      <t xml:space="preserve"> </t>
    </r>
    <r>
      <rPr>
        <sz val="16"/>
        <color theme="1"/>
        <rFont val="Arial"/>
        <family val="2"/>
      </rPr>
      <t xml:space="preserve"> completa e firma la griglia di valutazione </t>
    </r>
    <r>
      <rPr>
        <b/>
        <sz val="16"/>
        <color theme="1"/>
        <rFont val="Arial"/>
        <family val="2"/>
      </rPr>
      <t>tra il 17 maggio e il 13 giugno 2021</t>
    </r>
    <r>
      <rPr>
        <sz val="16"/>
        <color theme="1"/>
        <rFont val="Arial"/>
        <family val="2"/>
      </rPr>
      <t xml:space="preserve"> (firma </t>
    </r>
    <r>
      <rPr>
        <b/>
        <sz val="16"/>
        <rFont val="Arial"/>
        <family val="2"/>
      </rPr>
      <t>digitale</t>
    </r>
    <r>
      <rPr>
        <sz val="16"/>
        <color theme="1"/>
        <rFont val="Arial"/>
        <family val="2"/>
      </rPr>
      <t xml:space="preserve"> o analogica).</t>
    </r>
  </si>
  <si>
    <r>
      <t xml:space="preserve">La griglia di valutazione compilata sarà inviata in formato PDF per e-mail (indirizzo e-mail sopra) o per posta </t>
    </r>
    <r>
      <rPr>
        <b/>
        <sz val="16"/>
        <rFont val="Arial"/>
        <family val="2"/>
      </rPr>
      <t>entro e non oltre il 15 giugno 2021.</t>
    </r>
  </si>
  <si>
    <t>Vi ringraziamo per aver contribuito con la vostra competente valutazione all'attuazione di una PQ 2021 equa e adattata.</t>
  </si>
  <si>
    <t>Grazie alla valutazione delle competenze operative della PQ 2021, il mio apprendista ottiene la seguente nota nel lavoro pratico (LP) di tirocinio:</t>
  </si>
  <si>
    <r>
      <t>*</t>
    </r>
    <r>
      <rPr>
        <b/>
        <sz val="12"/>
        <color rgb="FFFF0000"/>
        <rFont val="Arial"/>
        <family val="2"/>
      </rPr>
      <t xml:space="preserve"> </t>
    </r>
    <r>
      <rPr>
        <b/>
        <sz val="20"/>
        <color rgb="FFFF0000"/>
        <rFont val="Arial"/>
        <family val="2"/>
      </rPr>
      <t>tutte le note insufficienti (&lt;4) o mancanti devono essere motivate nella riga corrispondente</t>
    </r>
    <r>
      <rPr>
        <sz val="20"/>
        <color rgb="FFFF0000"/>
        <rFont val="Wingdings"/>
        <charset val="2"/>
      </rPr>
      <t></t>
    </r>
  </si>
  <si>
    <r>
      <rPr>
        <b/>
        <sz val="14"/>
        <color theme="1"/>
        <rFont val="Arial"/>
        <family val="2"/>
      </rPr>
      <t xml:space="preserve">Somma delle note 
</t>
    </r>
    <r>
      <rPr>
        <b/>
        <u/>
        <sz val="14"/>
        <color theme="1"/>
        <rFont val="Arial"/>
        <family val="2"/>
      </rPr>
      <t>punteggio massimo raggiungibile</t>
    </r>
  </si>
  <si>
    <r>
      <t xml:space="preserve">Somma delle note ottenute
</t>
    </r>
    <r>
      <rPr>
        <b/>
        <u/>
        <sz val="16"/>
        <color theme="1"/>
        <rFont val="Arial"/>
        <family val="2"/>
      </rPr>
      <t>punteggio ottenuto</t>
    </r>
  </si>
  <si>
    <t>Nota dell'azienda</t>
  </si>
  <si>
    <r>
      <rPr>
        <b/>
        <sz val="18"/>
        <color rgb="FFFF0000"/>
        <rFont val="Wingdings"/>
        <charset val="2"/>
      </rPr>
      <t>à</t>
    </r>
    <r>
      <rPr>
        <b/>
        <sz val="18"/>
        <color rgb="FFFF0000"/>
        <rFont val="Arial"/>
        <family val="2"/>
      </rPr>
      <t xml:space="preserve">Per e-mail (PDF) o stampato + firmato e inviato direttamente al contatto </t>
    </r>
    <r>
      <rPr>
        <sz val="18"/>
        <color rgb="FFFF0000"/>
        <rFont val="Arial"/>
        <family val="2"/>
      </rPr>
      <t>(pagina 1 sopra)</t>
    </r>
    <r>
      <rPr>
        <b/>
        <sz val="18"/>
        <color rgb="FFFF0000"/>
        <rFont val="Arial"/>
        <family val="2"/>
      </rPr>
      <t xml:space="preserve"> entro e non oltre </t>
    </r>
    <r>
      <rPr>
        <b/>
        <u/>
        <sz val="18"/>
        <color rgb="FFFF0000"/>
        <rFont val="Arial"/>
        <family val="2"/>
      </rPr>
      <t>il 15 giugno 2021</t>
    </r>
  </si>
  <si>
    <t>Valutazione delle competenze operative con una nota, da parte dell'azienda formatrice, secondo il piano di formazione.</t>
  </si>
  <si>
    <t xml:space="preserve">  4. Le persone in formazione che non hanno raggiunto le competenze operative (obiettivi  generali, particolari e di valutazione) non devono essere valutate come sufficienti.</t>
  </si>
  <si>
    <r>
      <t xml:space="preserve">La Task Force "Prospettive tirocinio", su mandato della SEFRI e riunendo i partner della formazione professionale, ha deciso di attuare una procedura di qualificazione (PQ) identica e adattata a livello nazionale per ogni formazione professionale di base. Il Cantone, in collaborazione con l'organizzazione  del mondo del lavoro di riferimento ha deciso di svolgere la PQ 2021 per la vostra formazione professionale di base con il coinvolgimento scritto dell'azienda di tirocinio o del luogo di formazione (scuola a tempo pieno). La valutazione viene effettuata con una griglia di valutazione semplificata, identica in tutta la Svizzera e sviluppata congiuntamente dai partner della formazione professionale di base.
Ciò significa che voi, in qualità di formatori in azienda, sarete direttamente coinvolti nella valutazione del lavoro pratico della procedura di qualificazione. La vostra valutazione, a cui potete associare i formatori pratici o altre persone di riferimento per la formazione del giovane, confluirà nella procedura di qualificazione.
In qualità di professionisti della formazione professionale, avete accompagnato e sostenuto lo sviluppo delle competenze operative dei vostri apprendisti come definito nel piano di formazione. Sulla base di questo e grazie alla vostra esperienza sul mercato del lavoro, vi chiediamo di eseguire una valutazione equa e comprensibile. In questo contesto, potrete scegliere i mezzi più opportuni per valutare le competenze. 
Data la grande rilevanza del mercato del lavoro e della crescita professionale dei vostri apprendisti, vi chiediamo di considerare i seguenti </t>
    </r>
    <r>
      <rPr>
        <b/>
        <sz val="15"/>
        <color theme="1"/>
        <rFont val="Arial"/>
        <family val="2"/>
      </rPr>
      <t>cinque punti</t>
    </r>
    <r>
      <rPr>
        <sz val="15"/>
        <color theme="1"/>
        <rFont val="Arial"/>
        <family val="2"/>
      </rPr>
      <t>:</t>
    </r>
  </si>
  <si>
    <r>
      <rPr>
        <b/>
        <sz val="12"/>
        <rFont val="Arial"/>
        <family val="2"/>
      </rPr>
      <t xml:space="preserve">2. Wenn alles korrekt </t>
    </r>
    <r>
      <rPr>
        <b/>
        <sz val="12"/>
        <rFont val="Wingdings"/>
        <charset val="2"/>
      </rPr>
      <t>à</t>
    </r>
    <r>
      <rPr>
        <b/>
        <sz val="12"/>
        <rFont val="Arial"/>
        <family val="2"/>
      </rPr>
      <t xml:space="preserve">verrstecken der Arbeitsmappe </t>
    </r>
    <r>
      <rPr>
        <b/>
        <sz val="12"/>
        <rFont val="Wingdings"/>
        <charset val="2"/>
      </rPr>
      <t>à</t>
    </r>
    <r>
      <rPr>
        <b/>
        <sz val="12"/>
        <rFont val="Arial"/>
        <family val="2"/>
      </rPr>
      <t xml:space="preserve">Rechter Mausklick unten auf Arbeitsmappe "int." </t>
    </r>
    <r>
      <rPr>
        <b/>
        <sz val="12"/>
        <rFont val="Wingdings"/>
        <charset val="2"/>
      </rPr>
      <t>à</t>
    </r>
    <r>
      <rPr>
        <b/>
        <sz val="12"/>
        <rFont val="Arial"/>
        <family val="2"/>
      </rPr>
      <t xml:space="preserve">"Ausblenden" </t>
    </r>
    <r>
      <rPr>
        <b/>
        <sz val="12"/>
        <rFont val="Wingdings"/>
        <charset val="2"/>
      </rPr>
      <t>à</t>
    </r>
    <r>
      <rPr>
        <b/>
        <sz val="12"/>
        <rFont val="Arial"/>
        <family val="2"/>
      </rPr>
      <t>Arbeitsmappe nicht mehr sichtbar</t>
    </r>
    <r>
      <rPr>
        <b/>
        <sz val="12"/>
        <color theme="1"/>
        <rFont val="Arial"/>
        <family val="2"/>
      </rPr>
      <t xml:space="preserve">
</t>
    </r>
    <r>
      <rPr>
        <b/>
        <sz val="12"/>
        <color rgb="FF0070C0"/>
        <rFont val="Arial"/>
        <family val="2"/>
      </rPr>
      <t xml:space="preserve">2. Si tout est correct </t>
    </r>
    <r>
      <rPr>
        <b/>
        <sz val="12"/>
        <color rgb="FF0070C0"/>
        <rFont val="Wingdings"/>
        <charset val="2"/>
      </rPr>
      <t>à</t>
    </r>
    <r>
      <rPr>
        <b/>
        <sz val="12"/>
        <color rgb="FF0070C0"/>
        <rFont val="Arial"/>
        <family val="2"/>
      </rPr>
      <t xml:space="preserve">protégez cette feuille </t>
    </r>
    <r>
      <rPr>
        <b/>
        <sz val="12"/>
        <color rgb="FF0070C0"/>
        <rFont val="Wingdings"/>
        <charset val="2"/>
      </rPr>
      <t>à</t>
    </r>
    <r>
      <rPr>
        <b/>
        <sz val="12"/>
        <color rgb="FF0070C0"/>
        <rFont val="Arial"/>
        <family val="2"/>
      </rPr>
      <t xml:space="preserve">masquer la feuille de travail </t>
    </r>
    <r>
      <rPr>
        <b/>
        <sz val="12"/>
        <color rgb="FF0070C0"/>
        <rFont val="Wingdings"/>
        <charset val="2"/>
      </rPr>
      <t>à</t>
    </r>
    <r>
      <rPr>
        <b/>
        <sz val="12"/>
        <color rgb="FF0070C0"/>
        <rFont val="Arial"/>
        <family val="2"/>
      </rPr>
      <t xml:space="preserve">Cliquez avec le bouton droit de la souris en bas sur le classeur "int." </t>
    </r>
    <r>
      <rPr>
        <b/>
        <sz val="12"/>
        <color rgb="FF0070C0"/>
        <rFont val="Wingdings"/>
        <charset val="2"/>
      </rPr>
      <t>à</t>
    </r>
    <r>
      <rPr>
        <b/>
        <sz val="12"/>
        <color rgb="FF0070C0"/>
        <rFont val="Arial"/>
        <family val="2"/>
      </rPr>
      <t xml:space="preserve">"Masquer" </t>
    </r>
    <r>
      <rPr>
        <b/>
        <sz val="12"/>
        <color rgb="FF0070C0"/>
        <rFont val="Wingdings"/>
        <charset val="2"/>
      </rPr>
      <t>à</t>
    </r>
    <r>
      <rPr>
        <b/>
        <sz val="12"/>
        <color rgb="FF0070C0"/>
        <rFont val="Arial"/>
        <family val="2"/>
      </rPr>
      <t xml:space="preserve">la feuille de travail n'est plus visible
</t>
    </r>
    <r>
      <rPr>
        <b/>
        <sz val="12"/>
        <color rgb="FF00B050"/>
        <rFont val="Arial"/>
        <family val="2"/>
      </rPr>
      <t xml:space="preserve">2. Se tutto è corretto àproteggere questo foglio </t>
    </r>
    <r>
      <rPr>
        <b/>
        <sz val="12"/>
        <color rgb="FF00B050"/>
        <rFont val="Wingdings"/>
        <charset val="2"/>
      </rPr>
      <t>à</t>
    </r>
    <r>
      <rPr>
        <b/>
        <sz val="12"/>
        <color rgb="FF00B050"/>
        <rFont val="Arial"/>
        <family val="2"/>
      </rPr>
      <t xml:space="preserve">nascondere la cartella di lavoro </t>
    </r>
    <r>
      <rPr>
        <b/>
        <sz val="12"/>
        <color rgb="FF00B050"/>
        <rFont val="Wingdings"/>
        <charset val="2"/>
      </rPr>
      <t>à</t>
    </r>
    <r>
      <rPr>
        <b/>
        <sz val="12"/>
        <color rgb="FF00B050"/>
        <rFont val="Arial"/>
        <family val="2"/>
      </rPr>
      <t xml:space="preserve">Cliccare con il tasto destro del mouse in basso sulla cartella di lavoro "int." </t>
    </r>
    <r>
      <rPr>
        <b/>
        <sz val="12"/>
        <color rgb="FF00B050"/>
        <rFont val="Wingdings"/>
        <charset val="2"/>
      </rPr>
      <t>à</t>
    </r>
    <r>
      <rPr>
        <b/>
        <sz val="12"/>
        <color rgb="FF00B050"/>
        <rFont val="Arial"/>
        <family val="2"/>
      </rPr>
      <t xml:space="preserve">"Nascondere" 
    </t>
    </r>
    <r>
      <rPr>
        <b/>
        <sz val="12"/>
        <color rgb="FF00B050"/>
        <rFont val="Wingdings"/>
        <charset val="2"/>
      </rPr>
      <t>à</t>
    </r>
    <r>
      <rPr>
        <b/>
        <sz val="12"/>
        <color rgb="FF00B050"/>
        <rFont val="Arial"/>
        <family val="2"/>
      </rPr>
      <t>La cartella di lavoro non è più visibile</t>
    </r>
  </si>
  <si>
    <t>Amt für Berufsbildung BBA FR</t>
  </si>
  <si>
    <t>Chefexpertin Susan Bielmann</t>
  </si>
  <si>
    <t>OrTra Gesundheit und Soziales Freiburg</t>
  </si>
  <si>
    <t>Rue de Rome 3</t>
  </si>
  <si>
    <t>1700 Freiburg</t>
  </si>
  <si>
    <t>079 286 39 18</t>
  </si>
  <si>
    <t>s.bielmann@ortrafr.ch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</si>
</sst>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5"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2"/>
      <color theme="1"/>
      <name val="Arial"/>
      <family val="2"/>
    </font>
    <font>
      <sz val="11"/>
      <color theme="1"/>
      <name val="Arial"/>
      <family val="2"/>
    </font>
    <font>
      <sz val="12"/>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
      <b/>
      <sz val="12"/>
      <color theme="1"/>
      <name val="Arial"/>
      <family val="2"/>
    </font>
    <font>
      <b/>
      <sz val="13"/>
      <color theme="1"/>
      <name val="Arial"/>
      <family val="2"/>
    </font>
    <font>
      <sz val="13"/>
      <color theme="1"/>
      <name val="Arial"/>
      <family val="2"/>
    </font>
    <font>
      <b/>
      <sz val="14"/>
      <color rgb="FFFF0000"/>
      <name val="Arial"/>
      <family val="2"/>
    </font>
    <font>
      <b/>
      <sz val="18"/>
      <color theme="1"/>
      <name val="Arial"/>
      <family val="2"/>
    </font>
    <font>
      <b/>
      <sz val="18"/>
      <color rgb="FFFF0000"/>
      <name val="Arial"/>
      <family val="2"/>
    </font>
    <font>
      <sz val="12"/>
      <color theme="0"/>
      <name val="Arial"/>
      <family val="2"/>
    </font>
    <font>
      <b/>
      <sz val="16"/>
      <color rgb="FFFF0000"/>
      <name val="Arial"/>
      <family val="2"/>
    </font>
    <font>
      <b/>
      <sz val="20"/>
      <color theme="1"/>
      <name val="Arial"/>
      <family val="2"/>
    </font>
    <font>
      <sz val="12"/>
      <name val="Arial"/>
      <family val="2"/>
    </font>
    <font>
      <b/>
      <sz val="24"/>
      <color theme="1"/>
      <name val="Arial"/>
      <family val="2"/>
    </font>
    <font>
      <b/>
      <sz val="15"/>
      <color theme="1"/>
      <name val="Arial"/>
      <family val="2"/>
    </font>
    <font>
      <b/>
      <sz val="16"/>
      <name val="Arial"/>
      <family val="2"/>
    </font>
    <font>
      <b/>
      <sz val="18"/>
      <name val="Arial"/>
      <family val="2"/>
    </font>
    <font>
      <b/>
      <sz val="14"/>
      <color rgb="FF7030A0"/>
      <name val="Arial"/>
      <family val="2"/>
    </font>
    <font>
      <b/>
      <sz val="14"/>
      <color rgb="FF7030A0"/>
      <name val="Wingdings"/>
      <charset val="2"/>
    </font>
    <font>
      <b/>
      <sz val="18"/>
      <color rgb="FF7030A0"/>
      <name val="Arial"/>
      <family val="2"/>
    </font>
    <font>
      <b/>
      <sz val="8"/>
      <color rgb="FF7030A0"/>
      <name val="Arial"/>
      <family val="2"/>
    </font>
    <font>
      <sz val="18"/>
      <color theme="1"/>
      <name val="Arial"/>
      <family val="2"/>
    </font>
    <font>
      <sz val="16"/>
      <name val="Arial"/>
      <family val="2"/>
    </font>
    <font>
      <sz val="8"/>
      <color theme="1"/>
      <name val="Arial"/>
      <family val="2"/>
    </font>
    <font>
      <b/>
      <sz val="24"/>
      <name val="Arial"/>
      <family val="2"/>
    </font>
    <font>
      <b/>
      <sz val="36"/>
      <color theme="1"/>
      <name val="Arial"/>
      <family val="2"/>
    </font>
    <font>
      <sz val="16"/>
      <name val="Wingdings"/>
      <charset val="2"/>
    </font>
    <font>
      <sz val="17"/>
      <color theme="1"/>
      <name val="Arial"/>
      <family val="2"/>
    </font>
    <font>
      <b/>
      <sz val="17"/>
      <color theme="1"/>
      <name val="Arial"/>
      <family val="2"/>
    </font>
    <font>
      <b/>
      <u/>
      <sz val="18"/>
      <color rgb="FFFF0000"/>
      <name val="Arial"/>
      <family val="2"/>
    </font>
    <font>
      <b/>
      <sz val="22"/>
      <name val="Arial"/>
      <family val="2"/>
    </font>
    <font>
      <b/>
      <u/>
      <sz val="16"/>
      <color theme="1"/>
      <name val="Arial"/>
      <family val="2"/>
    </font>
    <font>
      <sz val="20"/>
      <color theme="1"/>
      <name val="Arial"/>
      <family val="2"/>
    </font>
    <font>
      <b/>
      <sz val="16"/>
      <color theme="0"/>
      <name val="Arial"/>
      <family val="2"/>
    </font>
    <font>
      <b/>
      <sz val="20"/>
      <name val="Arial"/>
      <family val="2"/>
    </font>
    <font>
      <sz val="14"/>
      <name val="Arial"/>
      <family val="2"/>
    </font>
    <font>
      <sz val="14"/>
      <color theme="1"/>
      <name val="Wingdings"/>
      <charset val="2"/>
    </font>
    <font>
      <b/>
      <sz val="18"/>
      <color rgb="FFFF0000"/>
      <name val="Wingdings"/>
      <charset val="2"/>
    </font>
    <font>
      <sz val="10"/>
      <name val="Arial"/>
      <family val="2"/>
    </font>
    <font>
      <sz val="11"/>
      <name val="Arial"/>
      <family val="2"/>
    </font>
    <font>
      <b/>
      <sz val="10"/>
      <color theme="1"/>
      <name val="Arial"/>
      <family val="2"/>
    </font>
    <font>
      <b/>
      <u/>
      <sz val="18"/>
      <color theme="1"/>
      <name val="Arial"/>
      <family val="2"/>
    </font>
    <font>
      <b/>
      <sz val="22"/>
      <color rgb="FFFF0000"/>
      <name val="Arial"/>
      <family val="2"/>
    </font>
    <font>
      <b/>
      <u/>
      <sz val="20"/>
      <color theme="1"/>
      <name val="Arial"/>
      <family val="2"/>
    </font>
    <font>
      <b/>
      <sz val="8"/>
      <name val="Arial"/>
      <family val="2"/>
    </font>
    <font>
      <b/>
      <sz val="16"/>
      <color rgb="FF0070C0"/>
      <name val="Arial"/>
      <family val="2"/>
    </font>
    <font>
      <b/>
      <sz val="14"/>
      <color rgb="FFFF0000"/>
      <name val="Wingdings"/>
      <charset val="2"/>
    </font>
    <font>
      <sz val="12"/>
      <color rgb="FFFF0000"/>
      <name val="Arial"/>
      <family val="2"/>
    </font>
    <font>
      <sz val="18"/>
      <color rgb="FFFF0000"/>
      <name val="Arial"/>
      <family val="2"/>
    </font>
    <font>
      <sz val="20"/>
      <color rgb="FFFF0000"/>
      <name val="Wingdings"/>
      <charset val="2"/>
    </font>
    <font>
      <sz val="20"/>
      <color rgb="FF0070C0"/>
      <name val="Wingdings"/>
      <charset val="2"/>
    </font>
    <font>
      <b/>
      <sz val="18"/>
      <color rgb="FF0070C0"/>
      <name val="Arial"/>
      <family val="2"/>
    </font>
    <font>
      <sz val="8"/>
      <name val="Arial"/>
      <family val="2"/>
    </font>
    <font>
      <sz val="18"/>
      <name val="Wingdings"/>
      <charset val="2"/>
    </font>
    <font>
      <sz val="18"/>
      <color theme="1"/>
      <name val="Wingdings"/>
      <charset val="2"/>
    </font>
    <font>
      <sz val="16"/>
      <color rgb="FF7030A0"/>
      <name val="Arial"/>
      <family val="2"/>
    </font>
    <font>
      <b/>
      <sz val="20"/>
      <color rgb="FF7030A0"/>
      <name val="Wingdings"/>
      <charset val="2"/>
    </font>
    <font>
      <b/>
      <sz val="20"/>
      <color rgb="FF7030A0"/>
      <name val="Arial"/>
      <family val="2"/>
    </font>
    <font>
      <b/>
      <sz val="22"/>
      <color rgb="FF7030A0"/>
      <name val="Wingdings"/>
      <charset val="2"/>
    </font>
    <font>
      <b/>
      <sz val="22"/>
      <color rgb="FF7030A0"/>
      <name val="Arial"/>
      <family val="2"/>
    </font>
    <font>
      <sz val="18"/>
      <name val="Arial"/>
      <family val="2"/>
    </font>
    <font>
      <sz val="18"/>
      <color rgb="FF0070C0"/>
      <name val="Arial"/>
      <family val="2"/>
    </font>
    <font>
      <b/>
      <sz val="20"/>
      <color rgb="FF0070C0"/>
      <name val="Wingdings"/>
      <charset val="2"/>
    </font>
    <font>
      <b/>
      <sz val="20"/>
      <color rgb="FF0070C0"/>
      <name val="Arial"/>
      <family val="2"/>
    </font>
    <font>
      <sz val="20"/>
      <color rgb="FF0070C0"/>
      <name val="Arial"/>
      <family val="2"/>
    </font>
    <font>
      <b/>
      <sz val="22"/>
      <color rgb="FF0070C0"/>
      <name val="Arial"/>
      <family val="2"/>
    </font>
    <font>
      <b/>
      <sz val="24"/>
      <color rgb="FF0070C0"/>
      <name val="Wingdings"/>
      <charset val="2"/>
    </font>
    <font>
      <b/>
      <sz val="24"/>
      <color rgb="FF0070C0"/>
      <name val="Arial"/>
      <family val="2"/>
    </font>
    <font>
      <b/>
      <sz val="20"/>
      <color rgb="FFFF0000"/>
      <name val="Arial"/>
      <family val="2"/>
    </font>
    <font>
      <sz val="9"/>
      <color theme="1"/>
      <name val="Arial"/>
      <family val="2"/>
    </font>
    <font>
      <b/>
      <sz val="22"/>
      <color theme="1"/>
      <name val="Arial"/>
      <family val="2"/>
    </font>
    <font>
      <b/>
      <sz val="24"/>
      <color rgb="FFFF0000"/>
      <name val="Arial"/>
      <family val="2"/>
    </font>
    <font>
      <b/>
      <sz val="20"/>
      <color theme="1"/>
      <name val="Wingdings"/>
      <charset val="2"/>
    </font>
    <font>
      <b/>
      <u/>
      <sz val="20"/>
      <color rgb="FFFF0000"/>
      <name val="Arial"/>
      <family val="2"/>
    </font>
    <font>
      <b/>
      <sz val="28"/>
      <name val="Arial"/>
      <family val="2"/>
    </font>
    <font>
      <sz val="20"/>
      <name val="Arial"/>
      <family val="2"/>
    </font>
    <font>
      <b/>
      <sz val="10"/>
      <name val="Arial"/>
      <family val="2"/>
    </font>
    <font>
      <b/>
      <sz val="14"/>
      <name val="Arial"/>
      <family val="2"/>
    </font>
    <font>
      <b/>
      <sz val="19"/>
      <color rgb="FF7030A0"/>
      <name val="Arial"/>
      <family val="2"/>
    </font>
    <font>
      <sz val="19"/>
      <color rgb="FF7030A0"/>
      <name val="Arial"/>
      <family val="2"/>
    </font>
    <font>
      <b/>
      <sz val="16"/>
      <color rgb="FFFF0000"/>
      <name val="Wingdings"/>
      <charset val="2"/>
    </font>
    <font>
      <b/>
      <sz val="11.5"/>
      <color rgb="FF00B050"/>
      <name val="Arial"/>
      <family val="2"/>
    </font>
    <font>
      <b/>
      <sz val="11.5"/>
      <color rgb="FF00B050"/>
      <name val="Wingdings"/>
      <charset val="2"/>
    </font>
    <font>
      <b/>
      <sz val="12"/>
      <color rgb="FFFF0000"/>
      <name val="Arial"/>
      <family val="2"/>
    </font>
    <font>
      <sz val="15"/>
      <color theme="1"/>
      <name val="Arial"/>
      <family val="2"/>
    </font>
    <font>
      <b/>
      <sz val="10"/>
      <color rgb="FF00B050"/>
      <name val="Arial"/>
      <family val="2"/>
    </font>
    <font>
      <b/>
      <sz val="10"/>
      <color rgb="FF00B050"/>
      <name val="Wingdings"/>
      <charset val="2"/>
    </font>
    <font>
      <sz val="10"/>
      <color rgb="FF00B050"/>
      <name val="Arial"/>
      <family val="2"/>
    </font>
    <font>
      <b/>
      <sz val="12"/>
      <color rgb="FF0070C0"/>
      <name val="Arial"/>
      <family val="2"/>
    </font>
    <font>
      <sz val="14"/>
      <color rgb="FFFF0000"/>
      <name val="Arial"/>
      <family val="2"/>
    </font>
    <font>
      <sz val="9"/>
      <name val="Arial"/>
      <family val="2"/>
    </font>
    <font>
      <b/>
      <sz val="15"/>
      <color rgb="FFFF0000"/>
      <name val="Wingdings"/>
      <charset val="2"/>
    </font>
    <font>
      <b/>
      <sz val="15"/>
      <color rgb="FFFF0000"/>
      <name val="Arial"/>
      <family val="2"/>
    </font>
    <font>
      <sz val="16"/>
      <color rgb="FFFF0000"/>
      <name val="Arial"/>
      <family val="2"/>
    </font>
    <font>
      <b/>
      <sz val="10"/>
      <color rgb="FFFF0000"/>
      <name val="Arial"/>
      <family val="2"/>
    </font>
    <font>
      <b/>
      <sz val="13.5"/>
      <name val="Arial"/>
      <family val="2"/>
    </font>
    <font>
      <b/>
      <sz val="14"/>
      <name val="Wingdings"/>
      <charset val="2"/>
    </font>
    <font>
      <sz val="13.5"/>
      <color theme="1"/>
      <name val="Arial"/>
      <family val="2"/>
    </font>
    <font>
      <sz val="13.5"/>
      <color theme="1"/>
      <name val="Wingdings"/>
      <charset val="2"/>
    </font>
    <font>
      <b/>
      <sz val="8"/>
      <color theme="1"/>
      <name val="Arial"/>
      <family val="2"/>
    </font>
    <font>
      <b/>
      <sz val="18"/>
      <color rgb="FF0070C0"/>
      <name val="Wingdings"/>
      <charset val="2"/>
    </font>
    <font>
      <b/>
      <sz val="21"/>
      <name val="Arial"/>
      <family val="2"/>
    </font>
    <font>
      <sz val="10"/>
      <color theme="1"/>
      <name val="Arial"/>
      <family val="2"/>
    </font>
    <font>
      <b/>
      <sz val="8"/>
      <color rgb="FFFF0000"/>
      <name val="Arial"/>
      <family val="2"/>
    </font>
    <font>
      <sz val="16"/>
      <color theme="0"/>
      <name val="Arial"/>
      <family val="2"/>
    </font>
    <font>
      <sz val="16"/>
      <color rgb="FF0070C0"/>
      <name val="Wingdings"/>
      <charset val="2"/>
    </font>
    <font>
      <sz val="16"/>
      <color rgb="FF0070C0"/>
      <name val="Arial"/>
      <family val="2"/>
    </font>
    <font>
      <sz val="16"/>
      <color rgb="FFFF0000"/>
      <name val="Wingdings"/>
      <charset val="2"/>
    </font>
    <font>
      <sz val="14"/>
      <name val="Wingdings"/>
      <charset val="2"/>
    </font>
    <font>
      <sz val="18"/>
      <color rgb="FF7030A0"/>
      <name val="Arial"/>
      <family val="2"/>
    </font>
    <font>
      <b/>
      <sz val="18"/>
      <color rgb="FF7030A0"/>
      <name val="Wingdings"/>
      <charset val="2"/>
    </font>
    <font>
      <b/>
      <sz val="19"/>
      <color rgb="FF7030A0"/>
      <name val="Wingdings"/>
      <charset val="2"/>
    </font>
    <font>
      <b/>
      <sz val="14"/>
      <color theme="1"/>
      <name val="Wingdings"/>
      <charset val="2"/>
    </font>
    <font>
      <sz val="10.5"/>
      <color theme="1"/>
      <name val="Arial"/>
      <family val="2"/>
    </font>
    <font>
      <b/>
      <sz val="10.5"/>
      <color theme="1"/>
      <name val="Arial"/>
      <family val="2"/>
    </font>
    <font>
      <b/>
      <sz val="12"/>
      <color rgb="FF00B050"/>
      <name val="Arial"/>
      <family val="2"/>
    </font>
    <font>
      <b/>
      <sz val="12"/>
      <color rgb="FF00B050"/>
      <name val="Wingdings"/>
      <charset val="2"/>
    </font>
    <font>
      <sz val="12"/>
      <color rgb="FF00B050"/>
      <name val="Arial"/>
      <family val="2"/>
    </font>
    <font>
      <sz val="4"/>
      <name val="Arial"/>
      <family val="2"/>
    </font>
    <font>
      <sz val="8"/>
      <color rgb="FFFF0000"/>
      <name val="Arial"/>
      <family val="2"/>
    </font>
    <font>
      <sz val="18"/>
      <color rgb="FF0070C0"/>
      <name val="Wingdings"/>
      <charset val="2"/>
    </font>
    <font>
      <b/>
      <sz val="17"/>
      <color rgb="FF7030A0"/>
      <name val="Arial"/>
      <family val="2"/>
    </font>
    <font>
      <sz val="17"/>
      <color rgb="FF7030A0"/>
      <name val="Arial"/>
      <family val="2"/>
    </font>
    <font>
      <b/>
      <sz val="17"/>
      <color rgb="FF7030A0"/>
      <name val="Wingdings"/>
      <charset val="2"/>
    </font>
    <font>
      <b/>
      <sz val="16.5"/>
      <color rgb="FFFF0000"/>
      <name val="Arial"/>
      <family val="2"/>
    </font>
    <font>
      <sz val="12"/>
      <color theme="1"/>
      <name val="Wingdings"/>
      <charset val="2"/>
    </font>
    <font>
      <sz val="10"/>
      <color theme="1"/>
      <name val="Wingdings"/>
      <charset val="2"/>
    </font>
    <font>
      <sz val="11"/>
      <color rgb="FFFF0000"/>
      <name val="Arial"/>
      <family val="2"/>
    </font>
    <font>
      <sz val="11"/>
      <color theme="0"/>
      <name val="Arial"/>
      <family val="2"/>
    </font>
    <font>
      <sz val="11"/>
      <color rgb="FF0070C0"/>
      <name val="Arial"/>
      <family val="2"/>
    </font>
    <font>
      <sz val="11"/>
      <color rgb="FF00B050"/>
      <name val="Arial"/>
      <family val="2"/>
    </font>
    <font>
      <sz val="12"/>
      <color rgb="FF0070C0"/>
      <name val="Arial"/>
      <family val="2"/>
    </font>
    <font>
      <sz val="10"/>
      <color rgb="FFFF0000"/>
      <name val="Arial"/>
      <family val="2"/>
    </font>
    <font>
      <b/>
      <sz val="16"/>
      <name val="Wingdings"/>
      <charset val="2"/>
    </font>
    <font>
      <b/>
      <sz val="11"/>
      <color theme="0"/>
      <name val="Arial"/>
      <family val="2"/>
    </font>
    <font>
      <b/>
      <sz val="8"/>
      <color theme="0"/>
      <name val="Arial"/>
      <family val="2"/>
    </font>
    <font>
      <b/>
      <sz val="11"/>
      <color theme="1"/>
      <name val="Arial"/>
      <family val="2"/>
    </font>
    <font>
      <sz val="11"/>
      <color theme="1"/>
      <name val="Wingdings"/>
      <charset val="2"/>
    </font>
    <font>
      <b/>
      <sz val="32"/>
      <color rgb="FFFF0000"/>
      <name val="Arial"/>
      <family val="2"/>
    </font>
    <font>
      <b/>
      <u/>
      <sz val="32"/>
      <color rgb="FFFF0000"/>
      <name val="Arial"/>
      <family val="2"/>
    </font>
    <font>
      <b/>
      <sz val="32"/>
      <color rgb="FFFF0000"/>
      <name val="Wingdings"/>
      <charset val="2"/>
    </font>
    <font>
      <b/>
      <sz val="15"/>
      <color rgb="FF0070C0"/>
      <name val="Arial"/>
      <family val="2"/>
    </font>
    <font>
      <b/>
      <sz val="16"/>
      <color rgb="FF00B050"/>
      <name val="Arial"/>
      <family val="2"/>
    </font>
    <font>
      <sz val="10"/>
      <color rgb="FF0070C0"/>
      <name val="Arial"/>
      <family val="2"/>
    </font>
    <font>
      <b/>
      <sz val="14"/>
      <color rgb="FF0070C0"/>
      <name val="Arial"/>
      <family val="2"/>
    </font>
    <font>
      <b/>
      <sz val="14"/>
      <color rgb="FF00B050"/>
      <name val="Arial"/>
      <family val="2"/>
    </font>
    <font>
      <b/>
      <sz val="12"/>
      <name val="Arial"/>
      <family val="2"/>
    </font>
    <font>
      <sz val="10"/>
      <color rgb="FF0070C0"/>
      <name val="Wingdings"/>
      <charset val="2"/>
    </font>
    <font>
      <sz val="10"/>
      <color rgb="FF00B050"/>
      <name val="Wingdings"/>
      <charset val="2"/>
    </font>
    <font>
      <b/>
      <sz val="12"/>
      <name val="Wingdings"/>
      <charset val="2"/>
    </font>
    <font>
      <b/>
      <sz val="12"/>
      <color rgb="FF0070C0"/>
      <name val="Wingdings"/>
      <charset val="2"/>
    </font>
    <font>
      <sz val="4"/>
      <color theme="1"/>
      <name val="Arial"/>
      <family val="2"/>
    </font>
    <font>
      <b/>
      <u/>
      <sz val="16"/>
      <color rgb="FF00B050"/>
      <name val="Arial"/>
      <family val="2"/>
    </font>
    <font>
      <b/>
      <sz val="22"/>
      <name val="Wingdings"/>
      <charset val="2"/>
    </font>
    <font>
      <b/>
      <sz val="20"/>
      <name val="Wingdings"/>
      <charset val="2"/>
    </font>
    <font>
      <b/>
      <u/>
      <sz val="22"/>
      <name val="Arial"/>
      <family val="2"/>
    </font>
    <font>
      <b/>
      <u/>
      <sz val="20"/>
      <name val="Arial"/>
      <family val="2"/>
    </font>
    <font>
      <b/>
      <u/>
      <sz val="18"/>
      <name val="Arial"/>
      <family val="2"/>
    </font>
    <font>
      <b/>
      <sz val="18"/>
      <name val="Wingdings"/>
      <charset val="2"/>
    </font>
    <font>
      <b/>
      <sz val="26"/>
      <name val="Arial"/>
      <family val="2"/>
    </font>
    <font>
      <b/>
      <sz val="24"/>
      <name val="Wingdings"/>
      <charset val="2"/>
    </font>
    <font>
      <sz val="20"/>
      <name val="Wingdings"/>
      <charset val="2"/>
    </font>
    <font>
      <b/>
      <u/>
      <sz val="14"/>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2CC"/>
        <bgColor indexed="64"/>
      </patternFill>
    </fill>
    <fill>
      <patternFill patternType="solid">
        <fgColor rgb="FFF8CBAD"/>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bottom style="thin">
        <color indexed="64"/>
      </bottom>
      <diagonal/>
    </border>
    <border>
      <left/>
      <right style="thick">
        <color indexed="64"/>
      </right>
      <top/>
      <bottom/>
      <diagonal/>
    </border>
    <border>
      <left style="thick">
        <color indexed="64"/>
      </left>
      <right/>
      <top/>
      <bottom/>
      <diagonal/>
    </border>
  </borders>
  <cellStyleXfs count="2">
    <xf numFmtId="0" fontId="0" fillId="0" borderId="0"/>
    <xf numFmtId="0" fontId="55" fillId="0" borderId="0" applyNumberFormat="0" applyFill="0" applyBorder="0" applyAlignment="0" applyProtection="0"/>
  </cellStyleXfs>
  <cellXfs count="534">
    <xf numFmtId="0" fontId="0" fillId="0" borderId="0" xfId="0"/>
    <xf numFmtId="0" fontId="21" fillId="0" borderId="0" xfId="0" applyFont="1" applyAlignment="1" applyProtection="1">
      <alignment horizontal="center" vertical="center"/>
    </xf>
    <xf numFmtId="0" fontId="9" fillId="0" borderId="0" xfId="0" applyFont="1" applyProtection="1"/>
    <xf numFmtId="0" fontId="10" fillId="0" borderId="0" xfId="0" applyFont="1" applyProtection="1"/>
    <xf numFmtId="0" fontId="14" fillId="0" borderId="0" xfId="0" applyFont="1" applyProtection="1"/>
    <xf numFmtId="0" fontId="13" fillId="0" borderId="0" xfId="0" applyFont="1" applyAlignment="1" applyProtection="1">
      <alignment vertical="top"/>
    </xf>
    <xf numFmtId="0" fontId="14" fillId="0" borderId="0" xfId="0" applyFont="1" applyAlignment="1" applyProtection="1">
      <alignment vertical="center"/>
    </xf>
    <xf numFmtId="0" fontId="14" fillId="0" borderId="0" xfId="0" applyFont="1" applyAlignment="1" applyProtection="1">
      <alignment horizontal="right" vertical="center"/>
    </xf>
    <xf numFmtId="0" fontId="34" fillId="0" borderId="0" xfId="0" applyFont="1" applyAlignment="1" applyProtection="1">
      <alignment horizontal="left" vertical="center"/>
    </xf>
    <xf numFmtId="0" fontId="13" fillId="0" borderId="0" xfId="0" applyFont="1" applyAlignment="1" applyProtection="1">
      <alignment wrapText="1"/>
    </xf>
    <xf numFmtId="0" fontId="13" fillId="0" borderId="0" xfId="0" applyFont="1" applyAlignment="1" applyProtection="1">
      <alignment vertical="top" wrapText="1"/>
    </xf>
    <xf numFmtId="0" fontId="33" fillId="0" borderId="0" xfId="0" applyFont="1" applyProtection="1"/>
    <xf numFmtId="0" fontId="22" fillId="0" borderId="0" xfId="0" applyFont="1" applyAlignment="1" applyProtection="1">
      <alignment vertical="center" wrapText="1"/>
    </xf>
    <xf numFmtId="0" fontId="39" fillId="0" borderId="0" xfId="0" applyFont="1" applyProtection="1"/>
    <xf numFmtId="0" fontId="40" fillId="0" borderId="0" xfId="0" applyFont="1" applyProtection="1"/>
    <xf numFmtId="0" fontId="33" fillId="0" borderId="0" xfId="0" applyFont="1" applyAlignment="1" applyProtection="1">
      <alignment vertical="center"/>
    </xf>
    <xf numFmtId="0" fontId="13" fillId="3" borderId="1" xfId="0" applyFont="1" applyFill="1" applyBorder="1" applyAlignment="1" applyProtection="1">
      <alignment horizontal="center" vertical="center"/>
    </xf>
    <xf numFmtId="0" fontId="24" fillId="0" borderId="0" xfId="0" applyFont="1" applyProtection="1"/>
    <xf numFmtId="0" fontId="36" fillId="0" borderId="0" xfId="0" applyFont="1" applyProtection="1"/>
    <xf numFmtId="0" fontId="24" fillId="0" borderId="0" xfId="0" applyFont="1" applyAlignment="1" applyProtection="1">
      <alignment vertical="top"/>
    </xf>
    <xf numFmtId="0" fontId="10" fillId="0" borderId="0" xfId="0" applyFont="1" applyAlignment="1" applyProtection="1">
      <alignment vertical="top"/>
    </xf>
    <xf numFmtId="0" fontId="34" fillId="0" borderId="0" xfId="0" applyFont="1" applyAlignment="1" applyProtection="1">
      <alignment vertical="top"/>
    </xf>
    <xf numFmtId="0" fontId="14" fillId="0" borderId="0" xfId="0" applyFont="1" applyAlignment="1" applyProtection="1">
      <alignment vertical="top"/>
    </xf>
    <xf numFmtId="0" fontId="34" fillId="0" borderId="0" xfId="0" applyFont="1" applyProtection="1"/>
    <xf numFmtId="0" fontId="21" fillId="0" borderId="0" xfId="0" applyFont="1" applyProtection="1"/>
    <xf numFmtId="0" fontId="44" fillId="0" borderId="0" xfId="0" applyFont="1" applyProtection="1"/>
    <xf numFmtId="0" fontId="11" fillId="0" borderId="0" xfId="0" applyFont="1" applyBorder="1" applyAlignment="1" applyProtection="1">
      <alignment vertical="center"/>
    </xf>
    <xf numFmtId="0" fontId="47" fillId="0" borderId="0" xfId="0" applyFont="1" applyAlignment="1" applyProtection="1">
      <alignment horizontal="left" vertical="center"/>
    </xf>
    <xf numFmtId="0" fontId="25" fillId="0" borderId="0" xfId="0" applyFont="1" applyAlignment="1" applyProtection="1"/>
    <xf numFmtId="0" fontId="10" fillId="0" borderId="0" xfId="0" applyFont="1" applyAlignment="1" applyProtection="1">
      <alignment vertical="center"/>
    </xf>
    <xf numFmtId="0" fontId="22" fillId="0" borderId="0" xfId="0" applyFont="1" applyAlignment="1" applyProtection="1">
      <alignment horizontal="center" vertical="center"/>
    </xf>
    <xf numFmtId="0" fontId="16" fillId="0" borderId="0" xfId="0" applyFont="1" applyAlignment="1" applyProtection="1">
      <alignment wrapText="1"/>
    </xf>
    <xf numFmtId="0" fontId="16" fillId="0" borderId="0" xfId="0" applyFont="1" applyAlignment="1" applyProtection="1">
      <alignment vertical="center" wrapText="1"/>
    </xf>
    <xf numFmtId="0" fontId="9" fillId="0" borderId="0" xfId="0" applyFont="1" applyAlignment="1" applyProtection="1">
      <alignment vertical="center"/>
    </xf>
    <xf numFmtId="14" fontId="50" fillId="0" borderId="0" xfId="0" applyNumberFormat="1" applyFont="1" applyFill="1" applyBorder="1" applyAlignment="1" applyProtection="1">
      <alignment vertical="top"/>
      <protection locked="0"/>
    </xf>
    <xf numFmtId="0" fontId="15" fillId="0" borderId="0" xfId="0" applyFont="1" applyAlignment="1" applyProtection="1">
      <alignment horizontal="right" vertical="center"/>
    </xf>
    <xf numFmtId="0" fontId="15" fillId="0" borderId="0" xfId="0" applyFont="1" applyAlignment="1" applyProtection="1">
      <alignment vertical="top"/>
    </xf>
    <xf numFmtId="0" fontId="10" fillId="0" borderId="0" xfId="0" applyFont="1" applyAlignment="1" applyProtection="1">
      <alignment horizontal="right" vertical="center"/>
    </xf>
    <xf numFmtId="0" fontId="27" fillId="0" borderId="12" xfId="0" applyFont="1" applyBorder="1" applyAlignment="1" applyProtection="1">
      <alignment horizontal="right" vertical="center"/>
    </xf>
    <xf numFmtId="0" fontId="52" fillId="0" borderId="0" xfId="0" applyFont="1" applyAlignment="1" applyProtection="1">
      <alignment vertical="center"/>
    </xf>
    <xf numFmtId="2" fontId="17" fillId="7" borderId="6" xfId="0" applyNumberFormat="1" applyFont="1" applyFill="1" applyBorder="1" applyAlignment="1" applyProtection="1">
      <alignment horizontal="center" vertical="center"/>
    </xf>
    <xf numFmtId="0" fontId="17" fillId="7" borderId="7" xfId="0" applyFont="1" applyFill="1" applyBorder="1" applyAlignment="1" applyProtection="1">
      <alignment horizontal="left" vertical="center" wrapText="1"/>
    </xf>
    <xf numFmtId="0" fontId="24" fillId="0" borderId="0" xfId="0" applyFont="1" applyAlignment="1" applyProtection="1">
      <alignment vertical="center"/>
    </xf>
    <xf numFmtId="0" fontId="46" fillId="0" borderId="0" xfId="0" applyFont="1" applyAlignment="1" applyProtection="1">
      <alignment vertical="top"/>
    </xf>
    <xf numFmtId="0" fontId="36" fillId="0" borderId="0" xfId="0" applyFont="1" applyFill="1" applyAlignment="1" applyProtection="1">
      <alignment vertical="center" textRotation="90" wrapText="1"/>
    </xf>
    <xf numFmtId="0" fontId="47" fillId="0" borderId="0" xfId="0" applyFont="1" applyAlignment="1" applyProtection="1">
      <alignment vertical="top" wrapText="1"/>
    </xf>
    <xf numFmtId="0" fontId="51" fillId="0" borderId="0" xfId="0" applyFont="1" applyAlignment="1" applyProtection="1">
      <alignment horizontal="right" vertical="top"/>
    </xf>
    <xf numFmtId="0" fontId="39" fillId="0" borderId="0" xfId="0" applyFont="1" applyAlignment="1" applyProtection="1">
      <alignment vertical="center"/>
    </xf>
    <xf numFmtId="0" fontId="13" fillId="4" borderId="1" xfId="0" applyFont="1" applyFill="1" applyBorder="1" applyAlignment="1" applyProtection="1">
      <alignment horizontal="center" vertical="center"/>
    </xf>
    <xf numFmtId="0" fontId="24" fillId="0" borderId="0" xfId="0" applyFont="1" applyAlignment="1" applyProtection="1">
      <alignment horizontal="center" vertical="center"/>
    </xf>
    <xf numFmtId="0" fontId="59" fillId="0" borderId="0" xfId="0" applyFont="1" applyAlignment="1" applyProtection="1">
      <alignment horizontal="center" vertical="center"/>
    </xf>
    <xf numFmtId="0" fontId="59" fillId="0" borderId="0" xfId="0" applyFont="1" applyProtection="1"/>
    <xf numFmtId="0" fontId="13" fillId="0" borderId="12" xfId="0" applyFont="1" applyBorder="1" applyAlignment="1" applyProtection="1">
      <alignment horizontal="right" vertical="center"/>
    </xf>
    <xf numFmtId="0" fontId="13" fillId="0" borderId="0" xfId="0" applyFont="1" applyAlignment="1" applyProtection="1">
      <alignment horizontal="right" vertical="center"/>
    </xf>
    <xf numFmtId="0" fontId="27" fillId="0" borderId="0" xfId="0" applyFont="1" applyAlignment="1" applyProtection="1">
      <alignment horizontal="left" vertical="center"/>
    </xf>
    <xf numFmtId="0" fontId="65" fillId="0" borderId="0" xfId="0" applyFont="1" applyAlignment="1" applyProtection="1">
      <alignment horizontal="right" vertical="center"/>
    </xf>
    <xf numFmtId="0" fontId="12" fillId="0" borderId="0" xfId="0" applyFont="1" applyAlignment="1" applyProtection="1">
      <alignment wrapText="1"/>
    </xf>
    <xf numFmtId="0" fontId="10" fillId="0" borderId="0" xfId="0" applyFont="1" applyAlignment="1" applyProtection="1"/>
    <xf numFmtId="0" fontId="82" fillId="2" borderId="1" xfId="0" applyFont="1" applyFill="1" applyBorder="1" applyAlignment="1" applyProtection="1">
      <alignment horizontal="left" vertical="center" wrapText="1"/>
    </xf>
    <xf numFmtId="0" fontId="19" fillId="0" borderId="0" xfId="0" applyFont="1" applyAlignment="1" applyProtection="1">
      <alignment vertical="center" wrapText="1"/>
    </xf>
    <xf numFmtId="0" fontId="44" fillId="0" borderId="0" xfId="0" applyFont="1" applyAlignment="1" applyProtection="1">
      <alignment vertical="center"/>
    </xf>
    <xf numFmtId="0" fontId="65" fillId="0" borderId="0" xfId="0" applyFont="1" applyAlignment="1" applyProtection="1">
      <alignment horizontal="center" vertical="center"/>
    </xf>
    <xf numFmtId="0" fontId="52" fillId="0" borderId="0" xfId="0" applyFont="1" applyAlignment="1" applyProtection="1"/>
    <xf numFmtId="0" fontId="14" fillId="0" borderId="0" xfId="0" applyFont="1" applyAlignment="1" applyProtection="1"/>
    <xf numFmtId="0" fontId="13" fillId="0" borderId="0" xfId="0" applyFont="1" applyAlignment="1" applyProtection="1"/>
    <xf numFmtId="0" fontId="87" fillId="0" borderId="0" xfId="0" applyFont="1" applyFill="1" applyBorder="1" applyAlignment="1" applyProtection="1">
      <alignment vertical="center"/>
    </xf>
    <xf numFmtId="0" fontId="40" fillId="0" borderId="13" xfId="0" applyFont="1" applyBorder="1" applyAlignment="1" applyProtection="1">
      <alignment vertical="center"/>
    </xf>
    <xf numFmtId="0" fontId="12" fillId="0" borderId="0" xfId="0" applyFont="1" applyAlignment="1" applyProtection="1">
      <alignment vertical="top" wrapText="1"/>
    </xf>
    <xf numFmtId="0" fontId="25" fillId="0" borderId="0" xfId="0" applyFont="1" applyAlignment="1" applyProtection="1">
      <alignment wrapText="1"/>
    </xf>
    <xf numFmtId="0" fontId="11" fillId="0" borderId="0" xfId="0" applyFont="1" applyAlignment="1" applyProtection="1">
      <alignment horizontal="left" vertical="center"/>
    </xf>
    <xf numFmtId="0" fontId="13" fillId="0" borderId="0" xfId="0" applyFont="1" applyFill="1" applyAlignment="1" applyProtection="1">
      <alignment horizontal="left" vertical="center"/>
    </xf>
    <xf numFmtId="0" fontId="89" fillId="0" borderId="0" xfId="0" applyFont="1" applyAlignment="1" applyProtection="1">
      <alignment horizontal="left" vertical="center"/>
    </xf>
    <xf numFmtId="0" fontId="14" fillId="0" borderId="0" xfId="0" applyFont="1" applyAlignment="1">
      <alignment vertical="top"/>
    </xf>
    <xf numFmtId="0" fontId="9" fillId="0" borderId="0" xfId="0" applyFont="1"/>
    <xf numFmtId="0" fontId="8" fillId="0" borderId="0" xfId="0" applyFont="1" applyAlignment="1" applyProtection="1">
      <alignment wrapText="1"/>
    </xf>
    <xf numFmtId="0" fontId="14" fillId="0" borderId="0" xfId="0" applyFont="1" applyAlignment="1"/>
    <xf numFmtId="0" fontId="14" fillId="0" borderId="0" xfId="0" applyFont="1" applyAlignment="1">
      <alignment horizontal="left"/>
    </xf>
    <xf numFmtId="0" fontId="14" fillId="0" borderId="0" xfId="0" applyFont="1"/>
    <xf numFmtId="0" fontId="44" fillId="0" borderId="0" xfId="0" applyFont="1" applyAlignment="1">
      <alignment vertical="top"/>
    </xf>
    <xf numFmtId="0" fontId="10" fillId="0" borderId="0" xfId="0" applyFont="1" applyAlignment="1" applyProtection="1">
      <alignment horizontal="center" vertical="center"/>
    </xf>
    <xf numFmtId="0" fontId="16" fillId="0" borderId="0" xfId="0" applyFont="1" applyAlignment="1" applyProtection="1">
      <alignment wrapText="1"/>
      <protection locked="0"/>
    </xf>
    <xf numFmtId="0" fontId="9" fillId="0" borderId="0" xfId="0" applyFont="1" applyProtection="1">
      <protection locked="0"/>
    </xf>
    <xf numFmtId="0" fontId="16"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2" fillId="0" borderId="0" xfId="0" applyFont="1" applyAlignment="1" applyProtection="1">
      <alignment vertical="top" wrapText="1"/>
      <protection locked="0"/>
    </xf>
    <xf numFmtId="0" fontId="116" fillId="0" borderId="0" xfId="0" applyFont="1" applyAlignment="1" applyProtection="1">
      <alignment horizontal="center" vertical="center"/>
    </xf>
    <xf numFmtId="0" fontId="13" fillId="4" borderId="24"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28" xfId="0" applyFont="1" applyFill="1" applyBorder="1" applyAlignment="1" applyProtection="1">
      <alignment horizontal="center" vertical="center" wrapText="1"/>
    </xf>
    <xf numFmtId="0" fontId="27" fillId="0" borderId="0" xfId="0" applyFont="1" applyAlignment="1" applyProtection="1">
      <alignment horizontal="left" vertical="center"/>
    </xf>
    <xf numFmtId="0" fontId="89" fillId="0" borderId="0" xfId="0" applyFont="1" applyAlignment="1" applyProtection="1">
      <alignment horizontal="left" vertical="center"/>
    </xf>
    <xf numFmtId="0" fontId="7" fillId="0" borderId="0" xfId="0" applyFont="1" applyProtection="1"/>
    <xf numFmtId="0" fontId="9" fillId="0" borderId="38" xfId="0" applyFont="1" applyBorder="1" applyProtection="1">
      <protection locked="0"/>
    </xf>
    <xf numFmtId="0" fontId="9" fillId="0" borderId="39" xfId="0" applyFont="1" applyBorder="1" applyProtection="1">
      <protection locked="0"/>
    </xf>
    <xf numFmtId="0" fontId="9" fillId="0" borderId="40" xfId="0" applyFont="1" applyBorder="1" applyProtection="1">
      <protection locked="0"/>
    </xf>
    <xf numFmtId="0" fontId="9" fillId="0" borderId="41" xfId="0" applyFont="1" applyBorder="1" applyProtection="1">
      <protection locked="0"/>
    </xf>
    <xf numFmtId="0" fontId="9" fillId="0" borderId="42" xfId="0" applyFont="1" applyBorder="1" applyProtection="1">
      <protection locked="0"/>
    </xf>
    <xf numFmtId="0" fontId="9" fillId="0" borderId="43" xfId="0" applyFont="1" applyBorder="1" applyProtection="1">
      <protection locked="0"/>
    </xf>
    <xf numFmtId="0" fontId="9" fillId="0" borderId="44" xfId="0" applyFont="1" applyBorder="1" applyProtection="1">
      <protection locked="0"/>
    </xf>
    <xf numFmtId="0" fontId="9" fillId="0" borderId="45" xfId="0" applyFont="1" applyBorder="1" applyProtection="1">
      <protection locked="0"/>
    </xf>
    <xf numFmtId="0" fontId="9" fillId="0" borderId="0" xfId="0" applyFont="1" applyBorder="1" applyProtection="1">
      <protection locked="0"/>
    </xf>
    <xf numFmtId="0" fontId="89" fillId="0" borderId="0" xfId="0" applyFont="1" applyAlignment="1" applyProtection="1">
      <alignment vertical="top" wrapText="1"/>
    </xf>
    <xf numFmtId="0" fontId="7" fillId="0" borderId="0" xfId="0" applyFont="1" applyAlignment="1" applyProtection="1">
      <alignment vertical="center"/>
    </xf>
    <xf numFmtId="0" fontId="114" fillId="2" borderId="47" xfId="0" applyFont="1" applyFill="1" applyBorder="1" applyAlignment="1" applyProtection="1">
      <alignment horizontal="center" vertical="center" wrapText="1"/>
    </xf>
    <xf numFmtId="0" fontId="120" fillId="0" borderId="0" xfId="0" applyFont="1" applyBorder="1" applyAlignment="1" applyProtection="1">
      <alignment horizontal="left" vertical="top"/>
    </xf>
    <xf numFmtId="0" fontId="19" fillId="4" borderId="46" xfId="0" applyFont="1" applyFill="1" applyBorder="1" applyAlignment="1" applyProtection="1">
      <alignment horizontal="center" vertical="center" wrapText="1"/>
    </xf>
    <xf numFmtId="0" fontId="27" fillId="0" borderId="0" xfId="0" applyFont="1" applyAlignment="1" applyProtection="1">
      <alignment horizontal="left" vertical="center"/>
    </xf>
    <xf numFmtId="0" fontId="13" fillId="0" borderId="0" xfId="0" applyFont="1" applyAlignment="1" applyProtection="1">
      <alignment horizontal="left" vertical="center"/>
    </xf>
    <xf numFmtId="0" fontId="59" fillId="0" borderId="0" xfId="0" applyFont="1" applyFill="1" applyAlignment="1" applyProtection="1">
      <alignment horizontal="center" vertical="center"/>
    </xf>
    <xf numFmtId="0" fontId="59" fillId="0" borderId="0" xfId="0" applyFont="1" applyAlignment="1" applyProtection="1">
      <alignment horizontal="center" vertical="center" wrapText="1"/>
    </xf>
    <xf numFmtId="0" fontId="139" fillId="0" borderId="0" xfId="0" applyFont="1" applyAlignment="1" applyProtection="1">
      <alignment horizontal="center" vertical="center" wrapText="1"/>
    </xf>
    <xf numFmtId="0" fontId="140" fillId="0" borderId="0" xfId="0" applyFont="1" applyAlignment="1" applyProtection="1">
      <alignment horizontal="center" vertical="center" wrapText="1"/>
    </xf>
    <xf numFmtId="0" fontId="24" fillId="0" borderId="0" xfId="0" applyFont="1" applyFill="1" applyAlignment="1" applyProtection="1">
      <alignment horizontal="center" vertical="center"/>
    </xf>
    <xf numFmtId="0" fontId="51" fillId="0" borderId="0" xfId="0" applyFont="1" applyAlignment="1" applyProtection="1">
      <alignment horizontal="center" vertical="center" wrapText="1"/>
    </xf>
    <xf numFmtId="0" fontId="141" fillId="0" borderId="0" xfId="0" applyFont="1" applyAlignment="1" applyProtection="1">
      <alignment horizontal="center" vertical="center" wrapText="1"/>
    </xf>
    <xf numFmtId="0" fontId="142"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29" fillId="0" borderId="0" xfId="0" applyFont="1" applyFill="1" applyAlignment="1" applyProtection="1">
      <alignment horizontal="center" vertical="center"/>
    </xf>
    <xf numFmtId="0" fontId="143" fillId="0" borderId="0" xfId="0" applyFont="1" applyFill="1" applyAlignment="1" applyProtection="1">
      <alignment horizontal="center" vertical="center"/>
    </xf>
    <xf numFmtId="0" fontId="114" fillId="0" borderId="0" xfId="0" applyFont="1" applyFill="1" applyProtection="1"/>
    <xf numFmtId="0" fontId="139" fillId="0" borderId="0" xfId="0" applyFont="1" applyFill="1" applyAlignment="1" applyProtection="1">
      <alignment horizontal="center" vertical="center"/>
    </xf>
    <xf numFmtId="0" fontId="144" fillId="0" borderId="0" xfId="0" applyFont="1" applyAlignment="1" applyProtection="1">
      <alignment vertical="top"/>
    </xf>
    <xf numFmtId="0" fontId="144" fillId="0" borderId="0" xfId="0" applyFont="1" applyAlignment="1" applyProtection="1">
      <alignment vertical="top" wrapText="1"/>
    </xf>
    <xf numFmtId="0" fontId="51" fillId="0" borderId="0" xfId="0" applyFont="1" applyAlignment="1" applyProtection="1">
      <alignment horizontal="center" vertical="center"/>
    </xf>
    <xf numFmtId="0" fontId="141" fillId="0" borderId="0" xfId="0" applyFont="1" applyFill="1" applyAlignment="1" applyProtection="1">
      <alignment horizontal="center" vertical="center"/>
    </xf>
    <xf numFmtId="0" fontId="139" fillId="0" borderId="0" xfId="0" applyFont="1" applyFill="1" applyAlignment="1" applyProtection="1">
      <alignment horizontal="right" vertical="center"/>
    </xf>
    <xf numFmtId="0" fontId="50" fillId="0" borderId="6" xfId="0" applyFont="1" applyFill="1" applyBorder="1" applyAlignment="1" applyProtection="1">
      <alignment vertical="center"/>
    </xf>
    <xf numFmtId="0" fontId="50" fillId="0" borderId="7" xfId="0" applyFont="1" applyFill="1" applyBorder="1" applyAlignment="1" applyProtection="1">
      <alignment vertical="center"/>
    </xf>
    <xf numFmtId="164" fontId="50" fillId="0" borderId="7" xfId="0" applyNumberFormat="1" applyFont="1" applyFill="1" applyBorder="1" applyAlignment="1" applyProtection="1">
      <alignment horizontal="center" vertical="center"/>
    </xf>
    <xf numFmtId="0" fontId="50" fillId="0" borderId="8" xfId="0" applyFont="1" applyFill="1" applyBorder="1" applyAlignment="1" applyProtection="1">
      <alignment vertical="center"/>
    </xf>
    <xf numFmtId="0" fontId="50" fillId="0" borderId="9" xfId="0" applyFont="1" applyFill="1" applyBorder="1" applyAlignment="1" applyProtection="1">
      <alignment vertical="center"/>
    </xf>
    <xf numFmtId="164" fontId="50" fillId="0" borderId="9" xfId="0" applyNumberFormat="1" applyFont="1" applyFill="1" applyBorder="1" applyAlignment="1" applyProtection="1">
      <alignment horizontal="center" vertical="center"/>
    </xf>
    <xf numFmtId="0" fontId="50" fillId="0" borderId="9" xfId="0" applyFont="1" applyFill="1" applyBorder="1" applyAlignment="1" applyProtection="1">
      <alignment horizontal="center" vertical="center"/>
    </xf>
    <xf numFmtId="1" fontId="50" fillId="0" borderId="7" xfId="0" applyNumberFormat="1" applyFont="1" applyFill="1" applyBorder="1" applyAlignment="1" applyProtection="1">
      <alignment horizontal="center" vertical="center"/>
    </xf>
    <xf numFmtId="0" fontId="50" fillId="0" borderId="10" xfId="0" applyFont="1" applyFill="1" applyBorder="1" applyAlignment="1" applyProtection="1">
      <alignment vertical="center"/>
    </xf>
    <xf numFmtId="0" fontId="50" fillId="0" borderId="11" xfId="0" applyFont="1" applyFill="1" applyBorder="1" applyAlignment="1" applyProtection="1">
      <alignment vertical="center"/>
    </xf>
    <xf numFmtId="0" fontId="50" fillId="0" borderId="0" xfId="0" applyFont="1" applyAlignment="1" applyProtection="1">
      <alignment horizontal="center" vertical="top" wrapText="1"/>
    </xf>
    <xf numFmtId="0" fontId="24" fillId="0" borderId="0" xfId="0" applyFont="1" applyAlignment="1" applyProtection="1">
      <alignment horizontal="center" vertical="center" wrapText="1"/>
    </xf>
    <xf numFmtId="0" fontId="143" fillId="0" borderId="0" xfId="0" applyFont="1" applyAlignment="1" applyProtection="1">
      <alignment horizontal="right" vertical="center"/>
    </xf>
    <xf numFmtId="0" fontId="46" fillId="0" borderId="0" xfId="0" applyFont="1" applyAlignment="1" applyProtection="1">
      <alignment vertical="top" wrapText="1"/>
    </xf>
    <xf numFmtId="0" fontId="139" fillId="0" borderId="0" xfId="0" applyFont="1" applyAlignment="1" applyProtection="1">
      <alignment horizontal="left" vertical="center"/>
    </xf>
    <xf numFmtId="0" fontId="10" fillId="9" borderId="0" xfId="0" applyFont="1" applyFill="1" applyProtection="1"/>
    <xf numFmtId="0" fontId="80" fillId="9" borderId="0" xfId="0" applyFont="1" applyFill="1" applyBorder="1" applyAlignment="1" applyProtection="1">
      <alignment vertical="center"/>
    </xf>
    <xf numFmtId="0" fontId="10" fillId="9" borderId="0" xfId="0" applyFont="1" applyFill="1" applyAlignment="1" applyProtection="1">
      <alignment vertical="top"/>
    </xf>
    <xf numFmtId="0" fontId="14" fillId="9" borderId="0" xfId="0" applyFont="1" applyFill="1" applyAlignment="1" applyProtection="1">
      <alignment vertical="top"/>
    </xf>
    <xf numFmtId="0" fontId="14" fillId="9" borderId="0" xfId="0" applyFont="1" applyFill="1" applyProtection="1"/>
    <xf numFmtId="0" fontId="69" fillId="9" borderId="0" xfId="0" applyFont="1" applyFill="1" applyAlignment="1" applyProtection="1">
      <alignment vertical="top" wrapText="1"/>
    </xf>
    <xf numFmtId="0" fontId="44" fillId="0" borderId="0" xfId="0" applyFont="1" applyFill="1" applyProtection="1"/>
    <xf numFmtId="0" fontId="80" fillId="6" borderId="0" xfId="0" applyFont="1" applyFill="1" applyAlignment="1" applyProtection="1">
      <alignment vertical="center"/>
    </xf>
    <xf numFmtId="0" fontId="22" fillId="0" borderId="0" xfId="0" applyFont="1" applyFill="1" applyAlignment="1" applyProtection="1">
      <alignment vertical="center"/>
    </xf>
    <xf numFmtId="0" fontId="83" fillId="9" borderId="0" xfId="0" applyFont="1" applyFill="1" applyAlignment="1" applyProtection="1">
      <alignment vertical="center"/>
    </xf>
    <xf numFmtId="0" fontId="82" fillId="11" borderId="1" xfId="0" applyFont="1" applyFill="1" applyBorder="1" applyAlignment="1" applyProtection="1">
      <alignment horizontal="left" vertical="center" wrapText="1"/>
    </xf>
    <xf numFmtId="0" fontId="23" fillId="11" borderId="1" xfId="0" applyFont="1" applyFill="1" applyBorder="1" applyAlignment="1" applyProtection="1">
      <alignment horizontal="center" vertical="center"/>
      <protection locked="0"/>
    </xf>
    <xf numFmtId="0" fontId="89" fillId="0" borderId="0" xfId="0" applyFont="1" applyFill="1" applyBorder="1" applyAlignment="1" applyProtection="1">
      <alignment horizontal="center" vertical="center"/>
    </xf>
    <xf numFmtId="0" fontId="27" fillId="0" borderId="12"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3" fillId="11" borderId="1" xfId="0" applyFont="1" applyFill="1" applyBorder="1" applyAlignment="1" applyProtection="1">
      <alignment horizontal="left" vertical="center" wrapText="1"/>
    </xf>
    <xf numFmtId="0" fontId="10" fillId="0" borderId="0" xfId="0" applyFont="1" applyAlignment="1" applyProtection="1">
      <alignment horizontal="left" vertical="top" wrapText="1"/>
    </xf>
    <xf numFmtId="49" fontId="19" fillId="0" borderId="24" xfId="0" applyNumberFormat="1" applyFont="1" applyBorder="1" applyAlignment="1" applyProtection="1">
      <alignment horizontal="center" vertical="top"/>
      <protection locked="0"/>
    </xf>
    <xf numFmtId="49" fontId="19" fillId="0" borderId="1" xfId="0" applyNumberFormat="1" applyFont="1" applyBorder="1" applyAlignment="1" applyProtection="1">
      <alignment horizontal="center" vertical="top"/>
      <protection locked="0"/>
    </xf>
    <xf numFmtId="49" fontId="19" fillId="0" borderId="28" xfId="0" applyNumberFormat="1" applyFont="1" applyBorder="1" applyAlignment="1" applyProtection="1">
      <alignment horizontal="center" vertical="top"/>
      <protection locked="0"/>
    </xf>
    <xf numFmtId="0" fontId="20" fillId="0" borderId="0" xfId="0" applyFont="1" applyAlignment="1" applyProtection="1">
      <alignment horizontal="center" vertical="center"/>
    </xf>
    <xf numFmtId="49" fontId="7" fillId="2" borderId="1" xfId="0" applyNumberFormat="1" applyFont="1" applyFill="1" applyBorder="1" applyAlignment="1" applyProtection="1">
      <alignment horizontal="center" vertical="top"/>
    </xf>
    <xf numFmtId="0" fontId="11" fillId="0" borderId="0" xfId="0" applyFont="1" applyAlignment="1" applyProtection="1">
      <alignment vertical="center"/>
    </xf>
    <xf numFmtId="0" fontId="7" fillId="0" borderId="0" xfId="0" applyFont="1" applyAlignment="1" applyProtection="1">
      <alignment horizontal="left" vertical="top" wrapText="1"/>
    </xf>
    <xf numFmtId="0" fontId="24" fillId="0" borderId="0" xfId="0" applyFont="1" applyFill="1" applyProtection="1"/>
    <xf numFmtId="0" fontId="83" fillId="9" borderId="0" xfId="0" applyFont="1" applyFill="1" applyBorder="1" applyAlignment="1" applyProtection="1">
      <alignment horizontal="left" vertical="center"/>
    </xf>
    <xf numFmtId="0" fontId="114" fillId="0" borderId="0" xfId="0" applyFont="1" applyAlignment="1" applyProtection="1">
      <alignment horizontal="left" vertical="top" wrapText="1"/>
    </xf>
    <xf numFmtId="0" fontId="114" fillId="0" borderId="0" xfId="0" applyFont="1" applyAlignment="1">
      <alignment vertical="top"/>
    </xf>
    <xf numFmtId="0" fontId="19" fillId="12" borderId="1" xfId="0" applyFont="1" applyFill="1" applyBorder="1" applyAlignment="1" applyProtection="1">
      <alignment vertical="center" wrapText="1"/>
      <protection locked="0"/>
    </xf>
    <xf numFmtId="0" fontId="19" fillId="0" borderId="1" xfId="0" applyFont="1" applyFill="1" applyBorder="1" applyAlignment="1" applyProtection="1">
      <alignment horizontal="left" vertical="center" wrapText="1"/>
      <protection locked="0"/>
    </xf>
    <xf numFmtId="0" fontId="19" fillId="12" borderId="1" xfId="0" applyFont="1" applyFill="1" applyBorder="1" applyAlignment="1" applyProtection="1">
      <alignment horizontal="left" vertical="center" wrapText="1"/>
      <protection locked="0"/>
    </xf>
    <xf numFmtId="49" fontId="19" fillId="12" borderId="1" xfId="0" applyNumberFormat="1" applyFont="1" applyFill="1" applyBorder="1" applyAlignment="1" applyProtection="1">
      <alignment vertical="center" wrapText="1"/>
      <protection locked="0"/>
    </xf>
    <xf numFmtId="0" fontId="55" fillId="12" borderId="1" xfId="1" applyFill="1" applyBorder="1" applyAlignment="1" applyProtection="1">
      <alignment vertical="center" wrapText="1"/>
      <protection locked="0"/>
    </xf>
    <xf numFmtId="0" fontId="10" fillId="0" borderId="0" xfId="0" applyFont="1" applyFill="1" applyProtection="1"/>
    <xf numFmtId="0" fontId="80" fillId="10" borderId="1" xfId="0" applyFont="1" applyFill="1" applyBorder="1" applyAlignment="1" applyProtection="1">
      <alignment vertical="center"/>
    </xf>
    <xf numFmtId="0" fontId="13" fillId="0" borderId="0" xfId="0" applyFont="1" applyAlignment="1" applyProtection="1">
      <alignment horizontal="left" vertical="top" wrapText="1"/>
    </xf>
    <xf numFmtId="0" fontId="13" fillId="0" borderId="0" xfId="0" applyFont="1" applyAlignment="1" applyProtection="1">
      <alignment horizontal="left" vertical="top" wrapText="1"/>
    </xf>
    <xf numFmtId="0" fontId="141" fillId="0" borderId="0" xfId="0" applyFont="1" applyAlignment="1" applyProtection="1">
      <alignment horizontal="center" vertical="center" wrapText="1"/>
    </xf>
    <xf numFmtId="0" fontId="142" fillId="0" borderId="0" xfId="0" applyFont="1" applyAlignment="1" applyProtection="1">
      <alignment horizontal="center" vertical="center" wrapText="1"/>
    </xf>
    <xf numFmtId="0" fontId="51"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25" fillId="0" borderId="0" xfId="0" applyFont="1" applyAlignment="1" applyProtection="1">
      <alignment horizontal="left" vertical="center"/>
    </xf>
    <xf numFmtId="0" fontId="143" fillId="10" borderId="0" xfId="0" applyFont="1" applyFill="1" applyAlignment="1" applyProtection="1">
      <alignment horizontal="center" vertical="center"/>
    </xf>
    <xf numFmtId="0" fontId="139" fillId="10" borderId="0" xfId="0" applyFont="1" applyFill="1" applyAlignment="1" applyProtection="1">
      <alignment horizontal="center" vertical="center"/>
    </xf>
    <xf numFmtId="49" fontId="11" fillId="7" borderId="7" xfId="0" applyNumberFormat="1" applyFont="1" applyFill="1" applyBorder="1" applyAlignment="1" applyProtection="1">
      <alignment horizontal="center" vertical="center"/>
    </xf>
    <xf numFmtId="0" fontId="10" fillId="7" borderId="7" xfId="0" applyFont="1" applyFill="1" applyBorder="1" applyAlignment="1" applyProtection="1">
      <alignment horizontal="left" vertical="top" wrapText="1"/>
    </xf>
    <xf numFmtId="0" fontId="10" fillId="7" borderId="10" xfId="0" applyFont="1" applyFill="1" applyBorder="1" applyAlignment="1" applyProtection="1">
      <alignment horizontal="left" vertical="top" wrapText="1"/>
    </xf>
    <xf numFmtId="0" fontId="11" fillId="4" borderId="0" xfId="0" applyFont="1" applyFill="1" applyAlignment="1" applyProtection="1">
      <alignment horizontal="center" vertical="center"/>
    </xf>
    <xf numFmtId="0" fontId="11" fillId="4" borderId="0" xfId="0" applyFont="1" applyFill="1" applyAlignment="1" applyProtection="1">
      <alignment horizontal="center" vertical="center" wrapText="1"/>
    </xf>
    <xf numFmtId="0" fontId="46" fillId="9" borderId="0" xfId="0" applyFont="1" applyFill="1" applyBorder="1" applyAlignment="1" applyProtection="1">
      <alignment vertical="center"/>
    </xf>
    <xf numFmtId="0" fontId="24" fillId="9" borderId="0" xfId="0" applyFont="1" applyFill="1" applyProtection="1"/>
    <xf numFmtId="0" fontId="24" fillId="9" borderId="0" xfId="0" applyFont="1" applyFill="1" applyAlignment="1" applyProtection="1">
      <alignment vertical="top"/>
    </xf>
    <xf numFmtId="0" fontId="34" fillId="9" borderId="0" xfId="0" applyFont="1" applyFill="1" applyAlignment="1" applyProtection="1">
      <alignment vertical="top"/>
    </xf>
    <xf numFmtId="0" fontId="34" fillId="9" borderId="0" xfId="0" applyFont="1" applyFill="1" applyProtection="1"/>
    <xf numFmtId="0" fontId="46" fillId="9" borderId="0" xfId="0" applyFont="1" applyFill="1" applyAlignment="1" applyProtection="1">
      <alignment vertical="top" wrapText="1"/>
    </xf>
    <xf numFmtId="0" fontId="171" fillId="9" borderId="0" xfId="0" applyFont="1" applyFill="1" applyBorder="1" applyAlignment="1" applyProtection="1">
      <alignment horizontal="left" vertical="center"/>
    </xf>
    <xf numFmtId="0" fontId="42" fillId="9" borderId="0" xfId="0" applyFont="1" applyFill="1" applyAlignment="1" applyProtection="1">
      <alignment vertical="center"/>
    </xf>
    <xf numFmtId="0" fontId="46" fillId="9" borderId="15" xfId="0" applyFont="1" applyFill="1" applyBorder="1" applyAlignment="1" applyProtection="1">
      <alignment horizontal="left" vertical="center"/>
    </xf>
    <xf numFmtId="0" fontId="14" fillId="0" borderId="0" xfId="0" applyFont="1" applyFill="1" applyAlignment="1" applyProtection="1">
      <alignment vertical="top"/>
    </xf>
    <xf numFmtId="0" fontId="14" fillId="0" borderId="0" xfId="0" applyFont="1" applyFill="1" applyAlignment="1" applyProtection="1">
      <alignment vertical="center"/>
    </xf>
    <xf numFmtId="0" fontId="14" fillId="0" borderId="0" xfId="0" applyFont="1" applyFill="1" applyProtection="1"/>
    <xf numFmtId="0" fontId="114" fillId="0" borderId="0" xfId="0" applyFont="1" applyFill="1" applyBorder="1" applyAlignment="1" applyProtection="1">
      <alignment vertical="center" wrapText="1"/>
    </xf>
    <xf numFmtId="0" fontId="34" fillId="0" borderId="0" xfId="0" applyFont="1" applyFill="1" applyAlignment="1" applyProtection="1">
      <alignment horizontal="left" vertical="center"/>
    </xf>
    <xf numFmtId="0" fontId="28"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xf>
    <xf numFmtId="0" fontId="150" fillId="9" borderId="0" xfId="0" applyFont="1" applyFill="1" applyAlignment="1" applyProtection="1">
      <alignment horizontal="center" vertical="center" wrapText="1"/>
    </xf>
    <xf numFmtId="0" fontId="36" fillId="0" borderId="0" xfId="0" applyFont="1" applyFill="1" applyAlignment="1" applyProtection="1">
      <alignment horizontal="left"/>
    </xf>
    <xf numFmtId="0" fontId="27" fillId="0" borderId="0" xfId="0" applyFont="1" applyAlignment="1" applyProtection="1">
      <alignment horizontal="left" vertical="center" wrapText="1"/>
    </xf>
    <xf numFmtId="0" fontId="45" fillId="0" borderId="0" xfId="0" applyFont="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25" fillId="0" borderId="0" xfId="0" applyFont="1" applyAlignment="1" applyProtection="1">
      <alignment horizontal="left"/>
    </xf>
    <xf numFmtId="0" fontId="10" fillId="0" borderId="0" xfId="0" applyFont="1" applyAlignment="1" applyProtection="1">
      <alignment horizontal="left" vertical="center" wrapText="1"/>
    </xf>
    <xf numFmtId="0" fontId="14" fillId="11" borderId="2" xfId="0" applyFont="1" applyFill="1" applyBorder="1" applyAlignment="1" applyProtection="1">
      <alignment horizontal="left" vertical="center"/>
      <protection locked="0"/>
    </xf>
    <xf numFmtId="0" fontId="14" fillId="11" borderId="5" xfId="0" applyFont="1" applyFill="1" applyBorder="1" applyAlignment="1" applyProtection="1">
      <alignment horizontal="left" vertical="center"/>
      <protection locked="0"/>
    </xf>
    <xf numFmtId="0" fontId="14" fillId="11" borderId="3"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86" fillId="0" borderId="0" xfId="0" applyFont="1" applyAlignment="1" applyProtection="1">
      <alignment horizontal="left" vertical="top" wrapText="1"/>
      <protection locked="0"/>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3" fillId="0" borderId="0" xfId="0" applyFont="1" applyAlignment="1" applyProtection="1">
      <alignment horizontal="left" vertical="center" wrapText="1"/>
    </xf>
    <xf numFmtId="0" fontId="13" fillId="11" borderId="2" xfId="0" applyFont="1" applyFill="1" applyBorder="1" applyAlignment="1" applyProtection="1">
      <alignment horizontal="left" vertical="center"/>
      <protection locked="0"/>
    </xf>
    <xf numFmtId="0" fontId="13" fillId="11" borderId="5" xfId="0" applyFont="1" applyFill="1" applyBorder="1" applyAlignment="1" applyProtection="1">
      <alignment horizontal="left" vertical="center"/>
      <protection locked="0"/>
    </xf>
    <xf numFmtId="0" fontId="13" fillId="11" borderId="3" xfId="0" applyFont="1" applyFill="1" applyBorder="1" applyAlignment="1" applyProtection="1">
      <alignment horizontal="left" vertical="center"/>
      <protection locked="0"/>
    </xf>
    <xf numFmtId="0" fontId="42" fillId="9" borderId="14" xfId="0" applyFont="1" applyFill="1" applyBorder="1" applyAlignment="1" applyProtection="1">
      <alignment horizontal="left" vertical="center"/>
    </xf>
    <xf numFmtId="0" fontId="42" fillId="9" borderId="15" xfId="0" applyFont="1" applyFill="1" applyBorder="1" applyAlignment="1" applyProtection="1">
      <alignment horizontal="left" vertical="center"/>
    </xf>
    <xf numFmtId="0" fontId="46" fillId="9" borderId="15" xfId="0" applyFont="1" applyFill="1" applyBorder="1" applyAlignment="1" applyProtection="1">
      <alignment horizontal="left" vertical="center"/>
    </xf>
    <xf numFmtId="0" fontId="27" fillId="0" borderId="0" xfId="0" applyFont="1" applyAlignment="1" applyProtection="1">
      <alignment horizontal="left" vertical="center"/>
    </xf>
    <xf numFmtId="0" fontId="27" fillId="0" borderId="13" xfId="0" applyFont="1" applyBorder="1" applyAlignment="1" applyProtection="1">
      <alignment horizontal="left" vertical="center"/>
    </xf>
    <xf numFmtId="0" fontId="42" fillId="9" borderId="7" xfId="0" applyFont="1" applyFill="1" applyBorder="1" applyAlignment="1" applyProtection="1">
      <alignment horizontal="left" vertical="center" wrapText="1"/>
    </xf>
    <xf numFmtId="0" fontId="42" fillId="9" borderId="0" xfId="0" applyFont="1" applyFill="1" applyAlignment="1" applyProtection="1">
      <alignment horizontal="left" vertical="center" wrapText="1"/>
    </xf>
    <xf numFmtId="0" fontId="46" fillId="9" borderId="15" xfId="0" applyFont="1" applyFill="1" applyBorder="1" applyAlignment="1" applyProtection="1">
      <alignment horizontal="left" vertical="center" wrapText="1"/>
    </xf>
    <xf numFmtId="49" fontId="13" fillId="11" borderId="2" xfId="0" applyNumberFormat="1" applyFont="1" applyFill="1" applyBorder="1" applyAlignment="1" applyProtection="1">
      <alignment horizontal="left" vertical="center"/>
      <protection locked="0"/>
    </xf>
    <xf numFmtId="49" fontId="13" fillId="11" borderId="5" xfId="0" applyNumberFormat="1" applyFont="1" applyFill="1" applyBorder="1" applyAlignment="1" applyProtection="1">
      <alignment horizontal="left" vertical="center"/>
      <protection locked="0"/>
    </xf>
    <xf numFmtId="49" fontId="13" fillId="11" borderId="3" xfId="0" applyNumberFormat="1" applyFont="1" applyFill="1" applyBorder="1" applyAlignment="1" applyProtection="1">
      <alignment horizontal="left" vertical="center"/>
      <protection locked="0"/>
    </xf>
    <xf numFmtId="0" fontId="27" fillId="0" borderId="0" xfId="0" applyFont="1" applyAlignment="1" applyProtection="1">
      <alignment horizontal="left" wrapText="1"/>
    </xf>
    <xf numFmtId="0" fontId="46" fillId="9" borderId="15" xfId="0" applyFont="1" applyFill="1" applyBorder="1" applyAlignment="1" applyProtection="1">
      <alignment horizontal="left" vertical="top" wrapText="1"/>
    </xf>
    <xf numFmtId="0" fontId="27" fillId="2" borderId="2" xfId="0" applyFont="1" applyFill="1" applyBorder="1" applyAlignment="1" applyProtection="1">
      <alignment horizontal="left" vertical="center"/>
    </xf>
    <xf numFmtId="0" fontId="27" fillId="2" borderId="5" xfId="0" applyFont="1" applyFill="1" applyBorder="1" applyAlignment="1" applyProtection="1">
      <alignment horizontal="left" vertical="center"/>
    </xf>
    <xf numFmtId="0" fontId="43" fillId="2" borderId="2" xfId="1" applyFont="1" applyFill="1" applyBorder="1" applyAlignment="1" applyProtection="1">
      <alignment horizontal="left" vertical="center"/>
      <protection locked="0" hidden="1"/>
    </xf>
    <xf numFmtId="0" fontId="43" fillId="2" borderId="5" xfId="1" applyFont="1" applyFill="1" applyBorder="1" applyAlignment="1" applyProtection="1">
      <alignment horizontal="left" vertical="center"/>
      <protection locked="0" hidden="1"/>
    </xf>
    <xf numFmtId="0" fontId="9" fillId="0" borderId="0" xfId="0" applyFont="1" applyAlignment="1" applyProtection="1">
      <alignment horizontal="left" vertical="top"/>
    </xf>
    <xf numFmtId="0" fontId="34" fillId="0" borderId="0" xfId="0" applyFont="1" applyFill="1" applyBorder="1" applyAlignment="1" applyProtection="1">
      <alignment horizontal="left" vertical="center"/>
    </xf>
    <xf numFmtId="0" fontId="3" fillId="0" borderId="12" xfId="0" applyFont="1" applyBorder="1" applyAlignment="1" applyProtection="1">
      <alignment horizontal="left" vertical="center"/>
    </xf>
    <xf numFmtId="0" fontId="3" fillId="0" borderId="0" xfId="0" applyFont="1" applyBorder="1" applyAlignment="1" applyProtection="1">
      <alignment horizontal="left" vertical="center"/>
    </xf>
    <xf numFmtId="0" fontId="80" fillId="11" borderId="14" xfId="0" applyFont="1" applyFill="1" applyBorder="1" applyAlignment="1" applyProtection="1">
      <alignment horizontal="center" vertical="center" wrapText="1"/>
    </xf>
    <xf numFmtId="0" fontId="80" fillId="11" borderId="16" xfId="0" applyFont="1" applyFill="1" applyBorder="1" applyAlignment="1" applyProtection="1">
      <alignment horizontal="center" vertical="center" wrapText="1"/>
    </xf>
    <xf numFmtId="0" fontId="13" fillId="0" borderId="0" xfId="0" applyFont="1" applyFill="1" applyAlignment="1" applyProtection="1">
      <alignment horizontal="left" vertical="top" wrapText="1"/>
    </xf>
    <xf numFmtId="0" fontId="13" fillId="0" borderId="0" xfId="0" applyFont="1" applyFill="1" applyAlignment="1" applyProtection="1">
      <alignment horizontal="left" vertical="top"/>
    </xf>
    <xf numFmtId="0" fontId="34"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5" fillId="0" borderId="0" xfId="0" applyFont="1" applyAlignment="1" applyProtection="1">
      <alignment horizontal="left" vertical="top" wrapText="1"/>
    </xf>
    <xf numFmtId="0" fontId="12" fillId="0" borderId="0" xfId="0" applyFont="1" applyAlignment="1" applyProtection="1">
      <alignment horizontal="left" vertical="top" wrapText="1"/>
    </xf>
    <xf numFmtId="0" fontId="46" fillId="13" borderId="15" xfId="0" applyFont="1" applyFill="1" applyBorder="1" applyAlignment="1" applyProtection="1">
      <alignment horizontal="left" vertical="center"/>
    </xf>
    <xf numFmtId="0" fontId="46" fillId="13" borderId="16" xfId="0" applyFont="1" applyFill="1" applyBorder="1" applyAlignment="1" applyProtection="1">
      <alignment horizontal="left" vertical="center"/>
    </xf>
    <xf numFmtId="0" fontId="14" fillId="0" borderId="0" xfId="0" applyFont="1" applyFill="1" applyAlignment="1" applyProtection="1">
      <alignment horizontal="justify" vertical="top" wrapText="1"/>
    </xf>
    <xf numFmtId="0" fontId="14" fillId="0" borderId="0" xfId="0" applyFont="1" applyFill="1" applyAlignment="1" applyProtection="1">
      <alignment horizontal="justify" vertical="top"/>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34" fillId="0" borderId="0" xfId="0" applyFont="1" applyFill="1" applyBorder="1" applyAlignment="1" applyProtection="1">
      <alignment horizontal="left" vertical="top"/>
    </xf>
    <xf numFmtId="0" fontId="25" fillId="0" borderId="0" xfId="0" applyFont="1" applyFill="1" applyAlignment="1" applyProtection="1">
      <alignment horizontal="left" vertical="top" wrapText="1"/>
    </xf>
    <xf numFmtId="0" fontId="7" fillId="0" borderId="5"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xf>
    <xf numFmtId="0" fontId="7" fillId="2" borderId="5" xfId="0" applyFont="1" applyFill="1" applyBorder="1" applyAlignment="1" applyProtection="1">
      <alignment horizontal="left" vertical="top" wrapText="1"/>
    </xf>
    <xf numFmtId="0" fontId="42" fillId="9" borderId="0" xfId="0" applyFont="1" applyFill="1" applyBorder="1" applyAlignment="1" applyProtection="1">
      <alignment horizontal="left" vertical="center" wrapText="1"/>
    </xf>
    <xf numFmtId="0" fontId="23" fillId="0" borderId="0" xfId="0" applyFont="1" applyAlignment="1" applyProtection="1">
      <alignment horizontal="center" vertical="center" wrapText="1"/>
    </xf>
    <xf numFmtId="0" fontId="23" fillId="0" borderId="17" xfId="0" applyFont="1" applyBorder="1" applyAlignment="1" applyProtection="1">
      <alignment horizontal="center" vertical="center" wrapText="1"/>
    </xf>
    <xf numFmtId="164" fontId="37" fillId="2" borderId="18" xfId="0" applyNumberFormat="1"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0"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2" borderId="17"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83" fillId="0" borderId="4" xfId="0" applyFont="1" applyBorder="1" applyAlignment="1" applyProtection="1">
      <alignment horizontal="center" vertical="center" wrapText="1"/>
    </xf>
    <xf numFmtId="0" fontId="83" fillId="0" borderId="0" xfId="0" applyFont="1" applyBorder="1" applyAlignment="1" applyProtection="1">
      <alignment horizontal="center" vertical="center" wrapText="1"/>
    </xf>
    <xf numFmtId="0" fontId="19" fillId="0" borderId="18"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33" fillId="0" borderId="0" xfId="0" applyFont="1" applyAlignment="1" applyProtection="1">
      <alignment horizontal="left" vertical="center"/>
    </xf>
    <xf numFmtId="14" fontId="28" fillId="11" borderId="2" xfId="0" applyNumberFormat="1" applyFont="1" applyFill="1" applyBorder="1" applyAlignment="1" applyProtection="1">
      <alignment horizontal="left" vertical="center"/>
      <protection locked="0"/>
    </xf>
    <xf numFmtId="14" fontId="28" fillId="11" borderId="5" xfId="0" applyNumberFormat="1" applyFont="1" applyFill="1" applyBorder="1" applyAlignment="1" applyProtection="1">
      <alignment horizontal="left" vertical="center"/>
      <protection locked="0"/>
    </xf>
    <xf numFmtId="14" fontId="28" fillId="11" borderId="3" xfId="0" applyNumberFormat="1" applyFont="1" applyFill="1" applyBorder="1" applyAlignment="1" applyProtection="1">
      <alignment horizontal="left" vertical="center"/>
      <protection locked="0"/>
    </xf>
    <xf numFmtId="0" fontId="33" fillId="0" borderId="0" xfId="0" applyFont="1" applyFill="1" applyAlignment="1" applyProtection="1">
      <alignment horizontal="left" vertical="center"/>
    </xf>
    <xf numFmtId="0" fontId="33" fillId="0" borderId="0" xfId="0" applyFont="1" applyFill="1" applyBorder="1" applyAlignment="1" applyProtection="1">
      <alignment horizontal="left" vertical="center"/>
    </xf>
    <xf numFmtId="0" fontId="9" fillId="0" borderId="0" xfId="0" applyFont="1" applyAlignment="1" applyProtection="1">
      <alignment horizontal="right" vertical="center" wrapText="1"/>
    </xf>
    <xf numFmtId="0" fontId="9" fillId="0" borderId="0" xfId="0" applyFont="1" applyAlignment="1" applyProtection="1">
      <alignment horizontal="right" vertical="center"/>
    </xf>
    <xf numFmtId="0" fontId="9" fillId="0" borderId="17" xfId="0" applyFont="1" applyBorder="1" applyAlignment="1" applyProtection="1">
      <alignment horizontal="right" vertical="center"/>
    </xf>
    <xf numFmtId="0" fontId="9" fillId="0" borderId="0" xfId="0" applyFont="1" applyFill="1" applyBorder="1" applyAlignment="1" applyProtection="1">
      <alignment horizontal="right" wrapText="1"/>
    </xf>
    <xf numFmtId="0" fontId="9" fillId="0" borderId="0" xfId="0" applyFont="1" applyBorder="1" applyAlignment="1" applyProtection="1">
      <alignment horizontal="right" vertical="top" wrapText="1"/>
    </xf>
    <xf numFmtId="0" fontId="46" fillId="9" borderId="0" xfId="0" applyFont="1" applyFill="1" applyAlignment="1" applyProtection="1">
      <alignment horizontal="left" vertical="top" wrapText="1"/>
    </xf>
    <xf numFmtId="0" fontId="34" fillId="0" borderId="0" xfId="0" applyFont="1" applyBorder="1" applyAlignment="1" applyProtection="1">
      <alignment horizontal="left" vertical="center"/>
    </xf>
    <xf numFmtId="0" fontId="19" fillId="4" borderId="2" xfId="0" applyFont="1" applyFill="1" applyBorder="1" applyAlignment="1" applyProtection="1">
      <alignment horizontal="left" vertical="center"/>
    </xf>
    <xf numFmtId="0" fontId="19" fillId="4" borderId="5" xfId="0" applyFont="1" applyFill="1" applyBorder="1" applyAlignment="1" applyProtection="1">
      <alignment horizontal="left" vertical="center"/>
    </xf>
    <xf numFmtId="0" fontId="19" fillId="4" borderId="3" xfId="0" applyFont="1" applyFill="1" applyBorder="1" applyAlignment="1" applyProtection="1">
      <alignment horizontal="left" vertical="center"/>
    </xf>
    <xf numFmtId="0" fontId="20" fillId="0" borderId="12" xfId="0" applyFont="1" applyBorder="1" applyAlignment="1" applyProtection="1">
      <alignment horizontal="left" vertical="center"/>
    </xf>
    <xf numFmtId="0" fontId="20" fillId="0" borderId="0" xfId="0" applyFont="1" applyAlignment="1" applyProtection="1">
      <alignment horizontal="left" vertical="center"/>
    </xf>
    <xf numFmtId="0" fontId="89" fillId="2" borderId="6" xfId="0" applyFont="1" applyFill="1" applyBorder="1" applyAlignment="1" applyProtection="1">
      <alignment horizontal="center" vertical="center" wrapText="1"/>
    </xf>
    <xf numFmtId="0" fontId="89" fillId="2" borderId="7" xfId="0" applyFont="1" applyFill="1" applyBorder="1" applyAlignment="1" applyProtection="1">
      <alignment horizontal="center" vertical="center" wrapText="1"/>
    </xf>
    <xf numFmtId="0" fontId="89" fillId="2" borderId="34" xfId="0" applyFont="1" applyFill="1" applyBorder="1" applyAlignment="1" applyProtection="1">
      <alignment horizontal="center" vertical="center" wrapText="1"/>
    </xf>
    <xf numFmtId="0" fontId="89" fillId="2" borderId="8" xfId="0" applyFont="1" applyFill="1" applyBorder="1" applyAlignment="1" applyProtection="1">
      <alignment horizontal="center" vertical="center" wrapText="1"/>
    </xf>
    <xf numFmtId="0" fontId="89" fillId="2" borderId="9" xfId="0" applyFont="1" applyFill="1" applyBorder="1" applyAlignment="1" applyProtection="1">
      <alignment horizontal="center" vertical="center" wrapText="1"/>
    </xf>
    <xf numFmtId="0" fontId="89" fillId="2" borderId="35" xfId="0" applyFont="1" applyFill="1" applyBorder="1" applyAlignment="1" applyProtection="1">
      <alignment horizontal="center" vertical="center" wrapText="1"/>
    </xf>
    <xf numFmtId="0" fontId="127" fillId="8" borderId="10" xfId="0" applyFont="1" applyFill="1" applyBorder="1" applyAlignment="1" applyProtection="1">
      <alignment horizontal="center" vertical="center" wrapText="1"/>
    </xf>
    <xf numFmtId="0" fontId="127" fillId="8" borderId="14" xfId="0" applyFont="1" applyFill="1" applyBorder="1" applyAlignment="1" applyProtection="1">
      <alignment horizontal="center" vertical="center" wrapText="1"/>
    </xf>
    <xf numFmtId="0" fontId="15" fillId="11" borderId="14" xfId="0" applyFont="1" applyFill="1" applyBorder="1" applyAlignment="1" applyProtection="1">
      <alignment horizontal="center" textRotation="90" wrapText="1"/>
    </xf>
    <xf numFmtId="0" fontId="15" fillId="11" borderId="15" xfId="0" applyFont="1" applyFill="1" applyBorder="1" applyAlignment="1" applyProtection="1">
      <alignment horizontal="center" textRotation="90" wrapText="1"/>
    </xf>
    <xf numFmtId="0" fontId="15" fillId="11" borderId="16" xfId="0" applyFont="1" applyFill="1" applyBorder="1" applyAlignment="1" applyProtection="1">
      <alignment horizontal="center" textRotation="90"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xf>
    <xf numFmtId="0" fontId="13" fillId="4" borderId="2" xfId="0" applyFont="1" applyFill="1" applyBorder="1" applyAlignment="1" applyProtection="1">
      <alignment horizontal="left" vertical="center"/>
    </xf>
    <xf numFmtId="0" fontId="22" fillId="4" borderId="3" xfId="0" applyFont="1" applyFill="1" applyBorder="1" applyAlignment="1" applyProtection="1">
      <alignment horizontal="left" vertical="center"/>
    </xf>
    <xf numFmtId="0" fontId="22" fillId="4" borderId="1" xfId="0" applyFont="1" applyFill="1" applyBorder="1" applyAlignment="1" applyProtection="1">
      <alignment horizontal="left" vertical="center"/>
    </xf>
    <xf numFmtId="0" fontId="19" fillId="0" borderId="0" xfId="0" applyFont="1" applyFill="1" applyAlignment="1" applyProtection="1">
      <alignment horizontal="justify" wrapText="1"/>
    </xf>
    <xf numFmtId="0" fontId="28" fillId="0" borderId="0" xfId="0" applyFont="1" applyFill="1" applyAlignment="1" applyProtection="1">
      <alignment horizontal="justify" wrapText="1"/>
    </xf>
    <xf numFmtId="0" fontId="13" fillId="3" borderId="2" xfId="0" applyFont="1" applyFill="1" applyBorder="1" applyAlignment="1" applyProtection="1">
      <alignment horizontal="left" vertical="center"/>
    </xf>
    <xf numFmtId="0" fontId="13" fillId="3" borderId="5" xfId="0" applyFont="1" applyFill="1" applyBorder="1" applyAlignment="1" applyProtection="1">
      <alignment horizontal="left" vertical="center"/>
    </xf>
    <xf numFmtId="0" fontId="13" fillId="3" borderId="3" xfId="0" applyFont="1" applyFill="1" applyBorder="1" applyAlignment="1" applyProtection="1">
      <alignment horizontal="left" vertical="center"/>
    </xf>
    <xf numFmtId="0" fontId="15" fillId="2" borderId="14" xfId="0" applyFont="1" applyFill="1" applyBorder="1" applyAlignment="1" applyProtection="1">
      <alignment horizontal="center" textRotation="90" wrapText="1"/>
    </xf>
    <xf numFmtId="0" fontId="15" fillId="2" borderId="15" xfId="0" applyFont="1" applyFill="1" applyBorder="1" applyAlignment="1" applyProtection="1">
      <alignment horizontal="center" textRotation="90" wrapText="1"/>
    </xf>
    <xf numFmtId="0" fontId="15" fillId="2" borderId="16" xfId="0" applyFont="1" applyFill="1" applyBorder="1" applyAlignment="1" applyProtection="1">
      <alignment horizontal="center" textRotation="90" wrapText="1"/>
    </xf>
    <xf numFmtId="0" fontId="15" fillId="11" borderId="29" xfId="0" applyFont="1" applyFill="1" applyBorder="1" applyAlignment="1" applyProtection="1">
      <alignment horizontal="center" textRotation="90" wrapText="1"/>
    </xf>
    <xf numFmtId="0" fontId="15" fillId="11" borderId="30" xfId="0" applyFont="1" applyFill="1" applyBorder="1" applyAlignment="1" applyProtection="1">
      <alignment horizontal="center" textRotation="90" wrapText="1"/>
    </xf>
    <xf numFmtId="0" fontId="15" fillId="11" borderId="31" xfId="0" applyFont="1" applyFill="1" applyBorder="1" applyAlignment="1" applyProtection="1">
      <alignment horizontal="center" textRotation="90" wrapText="1"/>
    </xf>
    <xf numFmtId="0" fontId="164" fillId="8" borderId="37" xfId="1" applyFont="1" applyFill="1" applyBorder="1" applyAlignment="1">
      <alignment horizontal="center" vertical="top"/>
    </xf>
    <xf numFmtId="0" fontId="164" fillId="8" borderId="9" xfId="1" applyFont="1" applyFill="1" applyBorder="1" applyAlignment="1">
      <alignment horizontal="center" vertical="top"/>
    </xf>
    <xf numFmtId="0" fontId="164" fillId="8" borderId="11" xfId="1" applyFont="1" applyFill="1" applyBorder="1" applyAlignment="1">
      <alignment horizontal="center" vertical="top"/>
    </xf>
    <xf numFmtId="0" fontId="7" fillId="0" borderId="0" xfId="0" applyFont="1" applyAlignment="1" applyProtection="1">
      <alignment horizontal="center" vertical="top" wrapText="1"/>
    </xf>
    <xf numFmtId="0" fontId="51" fillId="0" borderId="0" xfId="0" applyFont="1" applyAlignment="1" applyProtection="1">
      <alignment horizontal="center" vertical="center" wrapText="1"/>
    </xf>
    <xf numFmtId="0" fontId="28" fillId="10" borderId="6"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8" fillId="10" borderId="34" xfId="0" applyFont="1" applyFill="1" applyBorder="1" applyAlignment="1" applyProtection="1">
      <alignment horizontal="center" vertical="center" wrapText="1"/>
    </xf>
    <xf numFmtId="0" fontId="28" fillId="10" borderId="12" xfId="0" applyFont="1" applyFill="1" applyBorder="1" applyAlignment="1" applyProtection="1">
      <alignment horizontal="center" vertical="center" wrapText="1"/>
    </xf>
    <xf numFmtId="0" fontId="28" fillId="10" borderId="0" xfId="0" applyFont="1" applyFill="1" applyBorder="1" applyAlignment="1" applyProtection="1">
      <alignment horizontal="center" vertical="center" wrapText="1"/>
    </xf>
    <xf numFmtId="0" fontId="28" fillId="10" borderId="48" xfId="0" applyFont="1" applyFill="1" applyBorder="1" applyAlignment="1" applyProtection="1">
      <alignment horizontal="center" vertical="center" wrapText="1"/>
    </xf>
    <xf numFmtId="0" fontId="28" fillId="10" borderId="8" xfId="0" applyFont="1" applyFill="1" applyBorder="1" applyAlignment="1" applyProtection="1">
      <alignment horizontal="center" vertical="center" wrapText="1"/>
    </xf>
    <xf numFmtId="0" fontId="28" fillId="10" borderId="9" xfId="0" applyFont="1" applyFill="1" applyBorder="1" applyAlignment="1" applyProtection="1">
      <alignment horizontal="center" vertical="center" wrapText="1"/>
    </xf>
    <xf numFmtId="0" fontId="28" fillId="10" borderId="35" xfId="0" applyFont="1" applyFill="1" applyBorder="1" applyAlignment="1" applyProtection="1">
      <alignment horizontal="center" vertical="center" wrapText="1"/>
    </xf>
    <xf numFmtId="0" fontId="80" fillId="14" borderId="36" xfId="0" applyFont="1" applyFill="1" applyBorder="1" applyAlignment="1" applyProtection="1">
      <alignment horizontal="center" vertical="center" wrapText="1"/>
    </xf>
    <xf numFmtId="0" fontId="80" fillId="14" borderId="7" xfId="0" applyFont="1" applyFill="1" applyBorder="1" applyAlignment="1" applyProtection="1">
      <alignment horizontal="center" vertical="center" wrapText="1"/>
    </xf>
    <xf numFmtId="0" fontId="80" fillId="14" borderId="10" xfId="0" applyFont="1" applyFill="1" applyBorder="1" applyAlignment="1" applyProtection="1">
      <alignment horizontal="center" vertical="center" wrapText="1"/>
    </xf>
    <xf numFmtId="0" fontId="80" fillId="14" borderId="49" xfId="0" applyFont="1" applyFill="1" applyBorder="1" applyAlignment="1" applyProtection="1">
      <alignment horizontal="center" vertical="center" wrapText="1"/>
    </xf>
    <xf numFmtId="0" fontId="80" fillId="14" borderId="0" xfId="0" applyFont="1" applyFill="1" applyBorder="1" applyAlignment="1" applyProtection="1">
      <alignment horizontal="center" vertical="center" wrapText="1"/>
    </xf>
    <xf numFmtId="0" fontId="80" fillId="14" borderId="13" xfId="0" applyFont="1" applyFill="1" applyBorder="1" applyAlignment="1" applyProtection="1">
      <alignment horizontal="center" vertical="center" wrapText="1"/>
    </xf>
    <xf numFmtId="0" fontId="80" fillId="14" borderId="37" xfId="0" applyFont="1" applyFill="1" applyBorder="1" applyAlignment="1" applyProtection="1">
      <alignment horizontal="center" vertical="center" wrapText="1"/>
    </xf>
    <xf numFmtId="0" fontId="80" fillId="14" borderId="9" xfId="0" applyFont="1" applyFill="1" applyBorder="1" applyAlignment="1" applyProtection="1">
      <alignment horizontal="center" vertical="center" wrapText="1"/>
    </xf>
    <xf numFmtId="0" fontId="80" fillId="14" borderId="11" xfId="0" applyFont="1" applyFill="1" applyBorder="1" applyAlignment="1" applyProtection="1">
      <alignment horizontal="center" vertical="center" wrapText="1"/>
    </xf>
    <xf numFmtId="0" fontId="15" fillId="2" borderId="25" xfId="0" applyFont="1" applyFill="1" applyBorder="1" applyAlignment="1" applyProtection="1">
      <alignment horizontal="center" textRotation="90" wrapText="1"/>
    </xf>
    <xf numFmtId="0" fontId="15" fillId="2" borderId="26" xfId="0" applyFont="1" applyFill="1" applyBorder="1" applyAlignment="1" applyProtection="1">
      <alignment horizontal="center" textRotation="90" wrapText="1"/>
    </xf>
    <xf numFmtId="0" fontId="15" fillId="2" borderId="27" xfId="0" applyFont="1" applyFill="1" applyBorder="1" applyAlignment="1" applyProtection="1">
      <alignment horizontal="center" textRotation="90" wrapText="1"/>
    </xf>
    <xf numFmtId="0" fontId="20" fillId="0" borderId="0" xfId="0" applyFont="1" applyFill="1" applyAlignment="1" applyProtection="1">
      <alignment horizontal="left" vertical="center"/>
    </xf>
    <xf numFmtId="0" fontId="13" fillId="2" borderId="1" xfId="0" applyFont="1" applyFill="1" applyBorder="1" applyAlignment="1" applyProtection="1">
      <alignment horizontal="right" vertical="center" wrapText="1"/>
    </xf>
    <xf numFmtId="1" fontId="13" fillId="2" borderId="3" xfId="0" applyNumberFormat="1" applyFont="1" applyFill="1" applyBorder="1" applyAlignment="1" applyProtection="1">
      <alignment horizontal="center" vertical="center"/>
    </xf>
    <xf numFmtId="1" fontId="13" fillId="2" borderId="1" xfId="0" applyNumberFormat="1" applyFont="1" applyFill="1" applyBorder="1" applyAlignment="1" applyProtection="1">
      <alignment horizontal="center" vertical="center"/>
    </xf>
    <xf numFmtId="0" fontId="57" fillId="10" borderId="6" xfId="0" applyFont="1" applyFill="1" applyBorder="1" applyAlignment="1" applyProtection="1">
      <alignment horizontal="center" vertical="center" wrapText="1"/>
    </xf>
    <xf numFmtId="0" fontId="57" fillId="10" borderId="7" xfId="0" applyFont="1" applyFill="1" applyBorder="1" applyAlignment="1" applyProtection="1">
      <alignment horizontal="center" vertical="center" wrapText="1"/>
    </xf>
    <xf numFmtId="0" fontId="11" fillId="0" borderId="5" xfId="0" applyFont="1" applyBorder="1" applyAlignment="1" applyProtection="1">
      <alignment horizontal="left" wrapText="1"/>
    </xf>
    <xf numFmtId="0" fontId="19" fillId="0" borderId="12" xfId="0" applyFont="1" applyFill="1" applyBorder="1" applyAlignment="1" applyProtection="1">
      <alignment horizontal="right" vertical="center" wrapText="1"/>
    </xf>
    <xf numFmtId="0" fontId="19" fillId="0" borderId="0" xfId="0" applyFont="1" applyFill="1" applyBorder="1" applyAlignment="1" applyProtection="1">
      <alignment horizontal="right" vertical="center" wrapText="1"/>
    </xf>
    <xf numFmtId="164" fontId="25" fillId="4" borderId="32" xfId="0" applyNumberFormat="1" applyFont="1" applyFill="1" applyBorder="1" applyAlignment="1" applyProtection="1">
      <alignment horizontal="center" vertical="center"/>
    </xf>
    <xf numFmtId="164" fontId="25" fillId="4" borderId="33" xfId="0" applyNumberFormat="1" applyFont="1" applyFill="1" applyBorder="1" applyAlignment="1" applyProtection="1">
      <alignment horizontal="center" vertical="center"/>
    </xf>
    <xf numFmtId="0" fontId="80" fillId="6" borderId="12" xfId="0" applyFont="1" applyFill="1" applyBorder="1" applyAlignment="1" applyProtection="1">
      <alignment horizontal="center" vertical="center"/>
    </xf>
    <xf numFmtId="0" fontId="80" fillId="6" borderId="0" xfId="0" applyFont="1" applyFill="1" applyAlignment="1" applyProtection="1">
      <alignment horizontal="center" vertical="center"/>
    </xf>
    <xf numFmtId="0" fontId="80" fillId="6" borderId="13" xfId="0" applyFont="1" applyFill="1" applyBorder="1" applyAlignment="1" applyProtection="1">
      <alignment horizontal="center" vertical="center"/>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2" borderId="6" xfId="0" applyFont="1" applyFill="1" applyBorder="1" applyAlignment="1" applyProtection="1">
      <alignment horizontal="left" wrapText="1"/>
    </xf>
    <xf numFmtId="0" fontId="15" fillId="2" borderId="10" xfId="0" applyFont="1" applyFill="1" applyBorder="1" applyAlignment="1" applyProtection="1">
      <alignment horizontal="left" wrapText="1"/>
    </xf>
    <xf numFmtId="0" fontId="13" fillId="2" borderId="5" xfId="0" applyFont="1" applyFill="1" applyBorder="1" applyAlignment="1" applyProtection="1">
      <alignment horizontal="right" vertical="center" wrapText="1"/>
    </xf>
    <xf numFmtId="0" fontId="13" fillId="2" borderId="3" xfId="0" applyFont="1" applyFill="1" applyBorder="1" applyAlignment="1" applyProtection="1">
      <alignment horizontal="right" vertical="center" wrapText="1"/>
    </xf>
    <xf numFmtId="164" fontId="13" fillId="2" borderId="5" xfId="0" applyNumberFormat="1" applyFont="1" applyFill="1" applyBorder="1" applyAlignment="1" applyProtection="1">
      <alignment horizontal="center" vertical="center"/>
    </xf>
    <xf numFmtId="164" fontId="13" fillId="2" borderId="3" xfId="0" applyNumberFormat="1" applyFont="1" applyFill="1" applyBorder="1" applyAlignment="1" applyProtection="1">
      <alignment horizontal="center" vertical="center"/>
    </xf>
    <xf numFmtId="0" fontId="11" fillId="4" borderId="0" xfId="0" applyFont="1" applyFill="1" applyAlignment="1" applyProtection="1">
      <alignment horizontal="center" vertical="center"/>
    </xf>
    <xf numFmtId="0" fontId="11" fillId="4" borderId="0" xfId="0" applyFont="1" applyFill="1" applyAlignment="1" applyProtection="1">
      <alignment horizontal="center" vertical="center" wrapText="1"/>
    </xf>
    <xf numFmtId="0" fontId="11" fillId="0" borderId="0" xfId="0" applyFont="1" applyAlignment="1" applyProtection="1">
      <alignment horizontal="center" vertical="center" wrapText="1"/>
    </xf>
    <xf numFmtId="0" fontId="139" fillId="0" borderId="12" xfId="0" applyFont="1" applyBorder="1" applyAlignment="1" applyProtection="1">
      <alignment horizontal="center" vertical="center" wrapText="1"/>
    </xf>
    <xf numFmtId="0" fontId="141" fillId="0" borderId="0" xfId="0" applyFont="1" applyAlignment="1" applyProtection="1">
      <alignment horizontal="center" vertical="center" wrapText="1"/>
    </xf>
    <xf numFmtId="0" fontId="142" fillId="0" borderId="0" xfId="0" applyFont="1" applyAlignment="1" applyProtection="1">
      <alignment horizontal="center" vertical="center" wrapText="1"/>
    </xf>
    <xf numFmtId="0" fontId="75" fillId="10" borderId="14" xfId="0" applyFont="1" applyFill="1" applyBorder="1" applyAlignment="1" applyProtection="1">
      <alignment horizontal="center" vertical="center" wrapText="1"/>
    </xf>
    <xf numFmtId="0" fontId="75" fillId="10" borderId="16"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3" fillId="3" borderId="2" xfId="0" applyFont="1" applyFill="1" applyBorder="1" applyAlignment="1" applyProtection="1">
      <alignment horizontal="left" vertical="center" wrapText="1"/>
    </xf>
    <xf numFmtId="0" fontId="13" fillId="2" borderId="2" xfId="0" applyFont="1" applyFill="1" applyBorder="1" applyAlignment="1" applyProtection="1">
      <alignment horizontal="right" vertical="center" wrapText="1"/>
    </xf>
    <xf numFmtId="0" fontId="100" fillId="10" borderId="6" xfId="0" applyFont="1" applyFill="1" applyBorder="1" applyAlignment="1" applyProtection="1">
      <alignment horizontal="center" vertical="center" wrapText="1"/>
    </xf>
    <xf numFmtId="0" fontId="100" fillId="10" borderId="7" xfId="0" applyFont="1" applyFill="1" applyBorder="1" applyAlignment="1" applyProtection="1">
      <alignment horizontal="center" vertical="center" wrapText="1"/>
    </xf>
    <xf numFmtId="0" fontId="7" fillId="0" borderId="3" xfId="0" applyFont="1" applyFill="1" applyBorder="1" applyAlignment="1" applyProtection="1">
      <alignment horizontal="left" vertical="top" wrapText="1"/>
      <protection locked="0"/>
    </xf>
    <xf numFmtId="0" fontId="20" fillId="6" borderId="12" xfId="0" applyFont="1" applyFill="1" applyBorder="1" applyAlignment="1" applyProtection="1">
      <alignment horizontal="center" vertical="center" wrapText="1"/>
    </xf>
    <xf numFmtId="0" fontId="20" fillId="6" borderId="0" xfId="0" applyFont="1" applyFill="1" applyAlignment="1" applyProtection="1">
      <alignment horizontal="center" vertical="center" wrapText="1"/>
    </xf>
    <xf numFmtId="0" fontId="20" fillId="6" borderId="13"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xf>
    <xf numFmtId="0" fontId="20" fillId="6" borderId="0" xfId="0" applyFont="1" applyFill="1" applyAlignment="1" applyProtection="1">
      <alignment horizontal="center" vertical="center"/>
    </xf>
    <xf numFmtId="0" fontId="20" fillId="6" borderId="13" xfId="0" applyFont="1" applyFill="1" applyBorder="1" applyAlignment="1" applyProtection="1">
      <alignment horizontal="center" vertical="center"/>
    </xf>
    <xf numFmtId="0" fontId="27" fillId="0" borderId="0" xfId="0" applyFont="1" applyFill="1" applyAlignment="1" applyProtection="1">
      <alignment horizontal="left" vertical="top" wrapText="1"/>
    </xf>
    <xf numFmtId="0" fontId="89" fillId="0" borderId="0" xfId="0" applyFont="1" applyAlignment="1" applyProtection="1">
      <alignment horizontal="left" vertical="top" wrapText="1"/>
    </xf>
    <xf numFmtId="0" fontId="27" fillId="0" borderId="12" xfId="0" applyFont="1" applyBorder="1" applyAlignment="1" applyProtection="1">
      <alignment horizontal="center" vertical="center"/>
    </xf>
    <xf numFmtId="0" fontId="27" fillId="0" borderId="13" xfId="0" applyFont="1" applyBorder="1" applyAlignment="1" applyProtection="1">
      <alignment horizontal="center" vertical="center"/>
    </xf>
    <xf numFmtId="0" fontId="13" fillId="0" borderId="0" xfId="0" applyFont="1" applyFill="1" applyAlignment="1" applyProtection="1">
      <alignment horizontal="justify" vertical="center" wrapText="1"/>
    </xf>
    <xf numFmtId="0" fontId="27" fillId="0" borderId="0" xfId="0" applyFont="1" applyAlignment="1" applyProtection="1">
      <alignment horizontal="justify" vertical="center" wrapText="1"/>
    </xf>
    <xf numFmtId="0" fontId="34" fillId="0" borderId="0" xfId="0" applyFont="1" applyAlignment="1" applyProtection="1">
      <alignment horizontal="left" vertical="top" wrapText="1"/>
    </xf>
    <xf numFmtId="0" fontId="9" fillId="0" borderId="0" xfId="0" applyFont="1" applyAlignment="1" applyProtection="1">
      <alignment horizontal="right" vertical="top" wrapText="1"/>
    </xf>
    <xf numFmtId="0" fontId="9" fillId="0" borderId="17" xfId="0" applyFont="1" applyBorder="1" applyAlignment="1" applyProtection="1">
      <alignment horizontal="right" vertical="top" wrapText="1"/>
    </xf>
    <xf numFmtId="0" fontId="9" fillId="0" borderId="0" xfId="0" applyFont="1" applyBorder="1" applyAlignment="1" applyProtection="1">
      <alignment horizontal="center" vertical="top" wrapText="1"/>
    </xf>
    <xf numFmtId="0" fontId="2" fillId="0" borderId="7" xfId="0" applyFont="1" applyBorder="1" applyAlignment="1" applyProtection="1">
      <alignment horizontal="left" vertical="top" wrapText="1"/>
    </xf>
    <xf numFmtId="0" fontId="29" fillId="2" borderId="6"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34"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0" fontId="29" fillId="2" borderId="35" xfId="0" applyFont="1" applyFill="1" applyBorder="1" applyAlignment="1" applyProtection="1">
      <alignment horizontal="center" vertical="center" wrapText="1"/>
    </xf>
    <xf numFmtId="0" fontId="1" fillId="0" borderId="0" xfId="0" applyFont="1" applyFill="1" applyAlignment="1" applyProtection="1">
      <alignment horizontal="justify" vertical="top" wrapText="1"/>
    </xf>
    <xf numFmtId="0" fontId="12" fillId="0" borderId="0" xfId="0" applyFont="1" applyFill="1" applyAlignment="1" applyProtection="1">
      <alignment horizontal="justify" vertical="top"/>
    </xf>
    <xf numFmtId="0" fontId="19" fillId="0" borderId="0" xfId="0" applyFont="1" applyFill="1" applyAlignment="1" applyProtection="1">
      <alignment horizontal="left" vertical="top" wrapText="1"/>
    </xf>
    <xf numFmtId="0" fontId="80" fillId="9" borderId="0" xfId="0" applyFont="1" applyFill="1" applyAlignment="1" applyProtection="1">
      <alignment horizontal="left" vertical="center" wrapText="1"/>
    </xf>
    <xf numFmtId="0" fontId="63" fillId="9" borderId="0" xfId="0" applyFont="1" applyFill="1" applyAlignment="1" applyProtection="1">
      <alignment horizontal="left" vertical="top" wrapText="1"/>
    </xf>
    <xf numFmtId="0" fontId="31" fillId="9" borderId="0" xfId="0" applyFont="1" applyFill="1" applyAlignment="1" applyProtection="1">
      <alignment horizontal="left" vertical="center" wrapText="1"/>
    </xf>
    <xf numFmtId="0" fontId="80" fillId="13" borderId="0" xfId="0" applyFont="1" applyFill="1" applyAlignment="1" applyProtection="1">
      <alignment horizontal="left" vertical="center"/>
    </xf>
    <xf numFmtId="0" fontId="80" fillId="9" borderId="0" xfId="0" applyFont="1" applyFill="1" applyBorder="1" applyAlignment="1" applyProtection="1">
      <alignment horizontal="left" vertical="center"/>
    </xf>
    <xf numFmtId="0" fontId="89" fillId="2" borderId="2" xfId="0" applyFont="1" applyFill="1" applyBorder="1" applyAlignment="1" applyProtection="1">
      <alignment horizontal="left" vertical="center"/>
    </xf>
    <xf numFmtId="0" fontId="89" fillId="2" borderId="5" xfId="0" applyFont="1" applyFill="1" applyBorder="1" applyAlignment="1" applyProtection="1">
      <alignment horizontal="left" vertical="center"/>
    </xf>
    <xf numFmtId="0" fontId="89" fillId="2" borderId="3" xfId="0" applyFont="1" applyFill="1" applyBorder="1" applyAlignment="1" applyProtection="1">
      <alignment horizontal="left" vertical="center"/>
    </xf>
    <xf numFmtId="0" fontId="77" fillId="9" borderId="7" xfId="0" applyFont="1" applyFill="1" applyBorder="1" applyAlignment="1" applyProtection="1">
      <alignment horizontal="left" vertical="center" wrapText="1"/>
    </xf>
    <xf numFmtId="0" fontId="77" fillId="9" borderId="0" xfId="0" applyFont="1" applyFill="1" applyAlignment="1" applyProtection="1">
      <alignment horizontal="left" vertical="center" wrapText="1"/>
    </xf>
    <xf numFmtId="0" fontId="13" fillId="0" borderId="0" xfId="0" applyFont="1" applyFill="1" applyAlignment="1" applyProtection="1">
      <alignment horizontal="right" vertical="center" wrapText="1"/>
    </xf>
    <xf numFmtId="0" fontId="113" fillId="0" borderId="0" xfId="0" applyFont="1" applyFill="1" applyAlignment="1" applyProtection="1">
      <alignment horizontal="left"/>
    </xf>
    <xf numFmtId="0" fontId="107" fillId="0" borderId="0" xfId="0" applyFont="1" applyAlignment="1" applyProtection="1">
      <alignment horizontal="left" vertical="top" wrapText="1"/>
    </xf>
    <xf numFmtId="0" fontId="11"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89" fillId="0" borderId="0" xfId="0" applyFont="1" applyAlignment="1" applyProtection="1">
      <alignment horizontal="left" vertical="center"/>
    </xf>
    <xf numFmtId="0" fontId="89" fillId="0" borderId="13" xfId="0" applyFont="1" applyBorder="1" applyAlignment="1" applyProtection="1">
      <alignment horizontal="left" vertical="center"/>
    </xf>
    <xf numFmtId="0" fontId="23" fillId="0" borderId="6"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0" fontId="23" fillId="11" borderId="14" xfId="0" applyFont="1" applyFill="1" applyBorder="1" applyAlignment="1" applyProtection="1">
      <alignment horizontal="center" vertical="center" wrapText="1"/>
    </xf>
    <xf numFmtId="0" fontId="23" fillId="11" borderId="16" xfId="0" applyFont="1" applyFill="1" applyBorder="1" applyAlignment="1" applyProtection="1">
      <alignment horizontal="center" vertical="center" wrapText="1"/>
    </xf>
    <xf numFmtId="0" fontId="23" fillId="10" borderId="14" xfId="0" applyFont="1" applyFill="1" applyBorder="1" applyAlignment="1" applyProtection="1">
      <alignment horizontal="center" vertical="center" wrapText="1"/>
    </xf>
    <xf numFmtId="0" fontId="23" fillId="10" borderId="16" xfId="0" applyFont="1" applyFill="1" applyBorder="1" applyAlignment="1" applyProtection="1">
      <alignment horizontal="center" vertical="center" wrapText="1"/>
    </xf>
    <xf numFmtId="0" fontId="34" fillId="0" borderId="0" xfId="0" applyFont="1" applyFill="1" applyAlignment="1" applyProtection="1">
      <alignment horizontal="left" vertical="top" wrapText="1"/>
    </xf>
    <xf numFmtId="0" fontId="77" fillId="9" borderId="0" xfId="0" applyFont="1" applyFill="1" applyBorder="1" applyAlignment="1" applyProtection="1">
      <alignment horizontal="left" vertical="center" wrapText="1"/>
    </xf>
    <xf numFmtId="0" fontId="82" fillId="9" borderId="0" xfId="0" applyFont="1" applyFill="1" applyBorder="1" applyAlignment="1" applyProtection="1">
      <alignment horizontal="left" vertical="center" wrapText="1"/>
    </xf>
    <xf numFmtId="0" fontId="14" fillId="0" borderId="0" xfId="0" applyFont="1" applyAlignment="1" applyProtection="1">
      <alignment horizontal="left" vertical="center"/>
    </xf>
    <xf numFmtId="0" fontId="9" fillId="0" borderId="0" xfId="0" applyFont="1" applyBorder="1" applyAlignment="1" applyProtection="1">
      <alignment horizontal="center" wrapText="1"/>
    </xf>
    <xf numFmtId="0" fontId="69" fillId="9" borderId="0" xfId="0" applyFont="1" applyFill="1" applyAlignment="1" applyProtection="1">
      <alignment horizontal="left" vertical="top" wrapText="1"/>
    </xf>
    <xf numFmtId="0" fontId="34" fillId="0" borderId="9" xfId="0" applyFont="1" applyBorder="1" applyAlignment="1" applyProtection="1">
      <alignment horizontal="left" vertical="center"/>
    </xf>
    <xf numFmtId="0" fontId="33" fillId="0" borderId="0" xfId="0" applyFont="1" applyBorder="1" applyAlignment="1" applyProtection="1">
      <alignment horizontal="left" vertical="center"/>
    </xf>
    <xf numFmtId="0" fontId="63" fillId="5" borderId="6" xfId="0" applyFont="1" applyFill="1" applyBorder="1" applyAlignment="1" applyProtection="1">
      <alignment horizontal="center" vertical="center" wrapText="1"/>
    </xf>
    <xf numFmtId="0" fontId="63" fillId="5" borderId="7" xfId="0" applyFont="1" applyFill="1" applyBorder="1" applyAlignment="1" applyProtection="1">
      <alignment horizontal="center" vertical="center" wrapText="1"/>
    </xf>
    <xf numFmtId="0" fontId="63" fillId="5" borderId="34" xfId="0" applyFont="1" applyFill="1" applyBorder="1" applyAlignment="1" applyProtection="1">
      <alignment horizontal="center" vertical="center" wrapText="1"/>
    </xf>
    <xf numFmtId="0" fontId="63" fillId="5" borderId="12" xfId="0" applyFont="1" applyFill="1" applyBorder="1" applyAlignment="1" applyProtection="1">
      <alignment horizontal="center" vertical="center" wrapText="1"/>
    </xf>
    <xf numFmtId="0" fontId="63" fillId="5" borderId="0" xfId="0" applyFont="1" applyFill="1" applyBorder="1" applyAlignment="1" applyProtection="1">
      <alignment horizontal="center" vertical="center" wrapText="1"/>
    </xf>
    <xf numFmtId="0" fontId="63" fillId="5" borderId="48" xfId="0" applyFont="1" applyFill="1" applyBorder="1" applyAlignment="1" applyProtection="1">
      <alignment horizontal="center" vertical="center" wrapText="1"/>
    </xf>
    <xf numFmtId="0" fontId="63" fillId="5" borderId="8" xfId="0" applyFont="1" applyFill="1" applyBorder="1" applyAlignment="1" applyProtection="1">
      <alignment horizontal="center" vertical="center" wrapText="1"/>
    </xf>
    <xf numFmtId="0" fontId="63" fillId="5" borderId="9" xfId="0" applyFont="1" applyFill="1" applyBorder="1" applyAlignment="1" applyProtection="1">
      <alignment horizontal="center" vertical="center" wrapText="1"/>
    </xf>
    <xf numFmtId="0" fontId="63" fillId="5" borderId="35" xfId="0" applyFont="1" applyFill="1" applyBorder="1" applyAlignment="1" applyProtection="1">
      <alignment horizontal="center" vertical="center" wrapText="1"/>
    </xf>
    <xf numFmtId="0" fontId="97" fillId="8" borderId="10" xfId="0" applyFont="1" applyFill="1" applyBorder="1" applyAlignment="1" applyProtection="1">
      <alignment horizontal="center" vertical="center" wrapText="1"/>
    </xf>
    <xf numFmtId="0" fontId="97" fillId="8" borderId="14" xfId="0" applyFont="1" applyFill="1" applyBorder="1" applyAlignment="1" applyProtection="1">
      <alignment horizontal="center" vertical="center" wrapText="1"/>
    </xf>
    <xf numFmtId="0" fontId="153" fillId="10" borderId="6" xfId="0" applyFont="1" applyFill="1" applyBorder="1" applyAlignment="1" applyProtection="1">
      <alignment horizontal="center" vertical="center" wrapText="1"/>
    </xf>
    <xf numFmtId="0" fontId="153" fillId="10" borderId="7" xfId="0" applyFont="1" applyFill="1" applyBorder="1" applyAlignment="1" applyProtection="1">
      <alignment horizontal="center" vertical="center" wrapText="1"/>
    </xf>
    <xf numFmtId="0" fontId="11" fillId="2" borderId="2" xfId="0" applyFont="1" applyFill="1" applyBorder="1" applyAlignment="1" applyProtection="1">
      <alignment horizontal="right" vertical="center" wrapText="1"/>
    </xf>
    <xf numFmtId="0" fontId="26" fillId="0" borderId="12"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wrapText="1"/>
    </xf>
    <xf numFmtId="0" fontId="93" fillId="8" borderId="14" xfId="0" applyFont="1" applyFill="1" applyBorder="1" applyAlignment="1" applyProtection="1">
      <alignment horizontal="center" vertical="center" wrapText="1"/>
    </xf>
    <xf numFmtId="0" fontId="164" fillId="8" borderId="8" xfId="1" applyFont="1" applyFill="1" applyBorder="1" applyAlignment="1">
      <alignment horizontal="center" vertical="top"/>
    </xf>
    <xf numFmtId="0" fontId="42" fillId="0" borderId="0" xfId="0" applyFont="1" applyFill="1" applyAlignment="1" applyProtection="1">
      <alignment horizontal="left"/>
    </xf>
    <xf numFmtId="0" fontId="27" fillId="2" borderId="3" xfId="0" applyFont="1" applyFill="1" applyBorder="1" applyAlignment="1" applyProtection="1">
      <alignment horizontal="left" vertical="center"/>
    </xf>
    <xf numFmtId="0" fontId="89" fillId="0" borderId="0" xfId="0" applyFont="1" applyFill="1" applyAlignment="1" applyProtection="1">
      <alignment horizontal="left" vertical="center" wrapText="1"/>
    </xf>
    <xf numFmtId="0" fontId="89" fillId="0" borderId="12" xfId="0" applyFont="1" applyBorder="1" applyAlignment="1" applyProtection="1">
      <alignment horizontal="center" vertical="center"/>
    </xf>
    <xf numFmtId="0" fontId="89" fillId="0" borderId="13" xfId="0" applyFont="1" applyBorder="1" applyAlignment="1" applyProtection="1">
      <alignment horizontal="center" vertical="center"/>
    </xf>
    <xf numFmtId="0" fontId="89" fillId="0" borderId="0" xfId="0" applyFont="1" applyAlignment="1" applyProtection="1">
      <alignment horizontal="left" vertical="center" wrapText="1"/>
    </xf>
    <xf numFmtId="0" fontId="109"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80" fillId="13" borderId="0" xfId="0" applyFont="1" applyFill="1" applyAlignment="1" applyProtection="1">
      <alignment horizontal="left" vertical="center" wrapText="1"/>
    </xf>
    <xf numFmtId="0" fontId="90" fillId="9" borderId="0" xfId="0" applyFont="1" applyFill="1" applyAlignment="1" applyProtection="1">
      <alignment horizontal="left" vertical="top" wrapText="1"/>
    </xf>
    <xf numFmtId="0" fontId="75" fillId="9" borderId="0" xfId="0" applyFont="1" applyFill="1" applyAlignment="1" applyProtection="1">
      <alignment horizontal="left" vertical="center" wrapText="1"/>
    </xf>
    <xf numFmtId="0" fontId="52" fillId="0" borderId="0" xfId="0" applyFont="1" applyAlignment="1" applyProtection="1">
      <alignment horizontal="right" wrapText="1"/>
    </xf>
    <xf numFmtId="0" fontId="89" fillId="0" borderId="13" xfId="0" applyFont="1" applyBorder="1" applyAlignment="1" applyProtection="1">
      <alignment horizontal="left" vertical="top" wrapText="1"/>
    </xf>
    <xf numFmtId="0" fontId="34" fillId="6" borderId="0" xfId="0" applyFont="1" applyFill="1" applyAlignment="1" applyProtection="1">
      <alignment horizontal="left" vertical="center"/>
    </xf>
    <xf numFmtId="0" fontId="75" fillId="9" borderId="0" xfId="0" applyFont="1" applyFill="1" applyBorder="1" applyAlignment="1" applyProtection="1">
      <alignment horizontal="left" vertical="center"/>
    </xf>
    <xf numFmtId="0" fontId="34" fillId="6" borderId="0" xfId="0" applyFont="1" applyFill="1" applyAlignment="1" applyProtection="1">
      <alignment horizontal="left" vertical="top" wrapText="1"/>
    </xf>
    <xf numFmtId="0" fontId="13" fillId="6" borderId="0" xfId="0" applyFont="1" applyFill="1" applyAlignment="1" applyProtection="1">
      <alignment horizontal="left" vertical="top" wrapText="1"/>
    </xf>
    <xf numFmtId="0" fontId="96" fillId="0" borderId="0" xfId="0" applyFont="1" applyFill="1" applyAlignment="1" applyProtection="1">
      <alignment horizontal="justify" vertical="top" wrapText="1"/>
    </xf>
    <xf numFmtId="0" fontId="96" fillId="0" borderId="0" xfId="0" applyFont="1" applyFill="1" applyAlignment="1" applyProtection="1">
      <alignment horizontal="justify" vertical="top"/>
    </xf>
    <xf numFmtId="0" fontId="96" fillId="6" borderId="0" xfId="0" applyFont="1" applyFill="1" applyAlignment="1" applyProtection="1">
      <alignment horizontal="justify" vertical="top"/>
    </xf>
    <xf numFmtId="0" fontId="14" fillId="0" borderId="0" xfId="0" applyFont="1" applyFill="1" applyAlignment="1" applyProtection="1">
      <alignment horizontal="left" vertical="top"/>
    </xf>
    <xf numFmtId="0" fontId="14" fillId="6" borderId="0" xfId="0" applyFont="1" applyFill="1" applyAlignment="1" applyProtection="1">
      <alignment horizontal="left" vertical="top"/>
    </xf>
    <xf numFmtId="0" fontId="13" fillId="0" borderId="0" xfId="0" applyFont="1" applyFill="1" applyAlignment="1" applyProtection="1">
      <alignment horizontal="justify" wrapText="1"/>
    </xf>
    <xf numFmtId="0" fontId="27" fillId="0" borderId="0" xfId="0" applyFont="1" applyAlignment="1" applyProtection="1">
      <alignment horizontal="justify" wrapText="1"/>
    </xf>
    <xf numFmtId="0" fontId="9" fillId="0" borderId="0" xfId="0" applyFont="1" applyAlignment="1" applyProtection="1">
      <alignment horizontal="right" vertical="top"/>
    </xf>
    <xf numFmtId="0" fontId="9" fillId="0" borderId="17" xfId="0" applyFont="1" applyBorder="1" applyAlignment="1" applyProtection="1">
      <alignment horizontal="right" vertical="top"/>
    </xf>
    <xf numFmtId="0" fontId="9" fillId="0" borderId="0" xfId="0" applyFont="1" applyBorder="1" applyAlignment="1" applyProtection="1">
      <alignment horizontal="left" vertical="top" wrapText="1"/>
    </xf>
    <xf numFmtId="0" fontId="9" fillId="0" borderId="0" xfId="0" applyFont="1" applyBorder="1" applyAlignment="1" applyProtection="1">
      <alignment horizontal="left" wrapText="1"/>
    </xf>
    <xf numFmtId="0" fontId="22" fillId="0" borderId="12" xfId="0" applyFont="1" applyBorder="1" applyAlignment="1" applyProtection="1">
      <alignment horizontal="left" vertical="center"/>
    </xf>
    <xf numFmtId="0" fontId="22" fillId="0" borderId="0" xfId="0" applyFont="1" applyAlignment="1" applyProtection="1">
      <alignment horizontal="left" vertical="center"/>
    </xf>
    <xf numFmtId="0" fontId="19" fillId="0" borderId="0" xfId="0" applyFont="1" applyAlignment="1" applyProtection="1">
      <alignment horizontal="left" vertical="center" wrapText="1"/>
    </xf>
    <xf numFmtId="0" fontId="19" fillId="0" borderId="17" xfId="0" applyFont="1" applyBorder="1" applyAlignment="1" applyProtection="1">
      <alignment horizontal="left" vertical="center" wrapText="1"/>
    </xf>
    <xf numFmtId="0" fontId="13" fillId="0" borderId="0" xfId="0" applyFont="1" applyAlignment="1" applyProtection="1">
      <alignment horizontal="left" vertical="center"/>
    </xf>
    <xf numFmtId="0" fontId="19" fillId="0" borderId="0" xfId="0" applyFont="1" applyFill="1" applyAlignment="1" applyProtection="1">
      <alignment horizontal="center" vertical="top"/>
    </xf>
    <xf numFmtId="0" fontId="14" fillId="6"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25" fillId="0" borderId="0" xfId="0" applyFont="1" applyAlignment="1" applyProtection="1">
      <alignment horizontal="left" wrapText="1"/>
    </xf>
    <xf numFmtId="0" fontId="19" fillId="0" borderId="0" xfId="0" applyFont="1" applyBorder="1" applyAlignment="1" applyProtection="1">
      <alignment horizontal="left" vertical="center" wrapText="1"/>
    </xf>
    <xf numFmtId="0" fontId="4" fillId="0" borderId="0" xfId="0" applyFont="1" applyAlignment="1" applyProtection="1">
      <alignment horizontal="left" vertical="top" wrapText="1"/>
    </xf>
    <xf numFmtId="0" fontId="11" fillId="0" borderId="0" xfId="0" applyFont="1" applyAlignment="1" applyProtection="1">
      <alignment horizontal="left" vertical="top" wrapText="1"/>
    </xf>
    <xf numFmtId="0" fontId="15" fillId="0" borderId="0" xfId="0" applyFont="1" applyFill="1" applyBorder="1" applyAlignment="1" applyProtection="1">
      <alignment horizontal="left" vertical="top" wrapText="1"/>
    </xf>
    <xf numFmtId="0" fontId="100" fillId="0" borderId="0" xfId="0" applyFont="1" applyAlignment="1" applyProtection="1">
      <alignment horizontal="left" vertical="top" wrapText="1"/>
    </xf>
    <xf numFmtId="0" fontId="89" fillId="2" borderId="0" xfId="0" applyFont="1" applyFill="1" applyBorder="1" applyAlignment="1" applyProtection="1">
      <alignment horizontal="left" vertical="top" wrapText="1"/>
    </xf>
    <xf numFmtId="0" fontId="57" fillId="2" borderId="0" xfId="0" applyFont="1" applyFill="1" applyAlignment="1" applyProtection="1">
      <alignment horizontal="left" vertical="top" wrapText="1"/>
    </xf>
  </cellXfs>
  <cellStyles count="2">
    <cellStyle name="Lien hypertexte" xfId="1" builtinId="8" customBuiltin="1"/>
    <cellStyle name="Normal" xfId="0" builtinId="0"/>
  </cellStyles>
  <dxfs count="265">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s>
  <tableStyles count="0" defaultTableStyle="TableStyleMedium2" defaultPivotStyle="PivotStyleLight16"/>
  <colors>
    <mruColors>
      <color rgb="FFF8CBAD"/>
      <color rgb="FFFFF2CC"/>
      <color rgb="FFF3DDD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000-000010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000-000011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000-000012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000-000013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000-00001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000-00001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000-000016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000-00001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44449</xdr:colOff>
          <xdr:row>51</xdr:row>
          <xdr:rowOff>43391</xdr:rowOff>
        </xdr:from>
        <xdr:to>
          <xdr:col>32</xdr:col>
          <xdr:colOff>491029</xdr:colOff>
          <xdr:row>57</xdr:row>
          <xdr:rowOff>452438</xdr:rowOff>
        </xdr:to>
        <xdr:pic>
          <xdr:nvPicPr>
            <xdr:cNvPr id="10" name="Grafik 9">
              <a:extLst>
                <a:ext uri="{FF2B5EF4-FFF2-40B4-BE49-F238E27FC236}">
                  <a16:creationId xmlns:a16="http://schemas.microsoft.com/office/drawing/2014/main" id="{00000000-0008-0000-0000-000018000000}"/>
                </a:ext>
              </a:extLst>
            </xdr:cNvPr>
            <xdr:cNvPicPr>
              <a:picLocks noChangeAspect="1" noChangeArrowheads="1"/>
              <a:extLst>
                <a:ext uri="{84589F7E-364E-4C9E-8A38-B11213B215E9}">
                  <a14:cameraTool cellRange="sig.!$C$4" spid="_x0000_s45341"/>
                </a:ext>
              </a:extLst>
            </xdr:cNvPicPr>
          </xdr:nvPicPr>
          <xdr:blipFill>
            <a:blip xmlns:r="http://schemas.openxmlformats.org/officeDocument/2006/relationships" r:embed="rId1"/>
            <a:srcRect/>
            <a:stretch>
              <a:fillRect/>
            </a:stretch>
          </xdr:blipFill>
          <xdr:spPr bwMode="auto">
            <a:xfrm>
              <a:off x="9795668" y="20105422"/>
              <a:ext cx="4839987" cy="2147360"/>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000-00001C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000-00001D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000-00001E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000-00001F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000-000020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000-000021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000-000022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000-000023000000}"/>
            </a:ext>
          </a:extLst>
        </xdr:cNvPr>
        <xdr:cNvSpPr txBox="1"/>
      </xdr:nvSpPr>
      <xdr:spPr>
        <a:xfrm>
          <a:off x="2662714"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000-00001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000-00001A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000-00001B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000-000024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000-000025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000-000027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000-000028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000-000029000000}"/>
            </a:ext>
          </a:extLst>
        </xdr:cNvPr>
        <xdr:cNvSpPr txBox="1"/>
      </xdr:nvSpPr>
      <xdr:spPr>
        <a:xfrm>
          <a:off x="2662714" y="220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44450</xdr:colOff>
          <xdr:row>51</xdr:row>
          <xdr:rowOff>43392</xdr:rowOff>
        </xdr:from>
        <xdr:to>
          <xdr:col>32</xdr:col>
          <xdr:colOff>488157</xdr:colOff>
          <xdr:row>57</xdr:row>
          <xdr:rowOff>468413</xdr:rowOff>
        </xdr:to>
        <xdr:pic>
          <xdr:nvPicPr>
            <xdr:cNvPr id="10" name="Grafik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sig.!$H$4" spid="_x0000_s40451"/>
                </a:ext>
              </a:extLst>
            </xdr:cNvPicPr>
          </xdr:nvPicPr>
          <xdr:blipFill>
            <a:blip xmlns:r="http://schemas.openxmlformats.org/officeDocument/2006/relationships" r:embed="rId1"/>
            <a:srcRect/>
            <a:stretch>
              <a:fillRect/>
            </a:stretch>
          </xdr:blipFill>
          <xdr:spPr bwMode="auto">
            <a:xfrm>
              <a:off x="9795669" y="20450705"/>
              <a:ext cx="4837112" cy="2163333"/>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1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1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1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1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1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1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1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1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1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1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1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1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34925</xdr:colOff>
          <xdr:row>51</xdr:row>
          <xdr:rowOff>43391</xdr:rowOff>
        </xdr:from>
        <xdr:to>
          <xdr:col>32</xdr:col>
          <xdr:colOff>469034</xdr:colOff>
          <xdr:row>57</xdr:row>
          <xdr:rowOff>488156</xdr:rowOff>
        </xdr:to>
        <xdr:pic>
          <xdr:nvPicPr>
            <xdr:cNvPr id="10" name="Grafik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sig.!$M$4" spid="_x0000_s41476"/>
                </a:ext>
              </a:extLst>
            </xdr:cNvPicPr>
          </xdr:nvPicPr>
          <xdr:blipFill>
            <a:blip xmlns:r="http://schemas.openxmlformats.org/officeDocument/2006/relationships" r:embed="rId1"/>
            <a:srcRect/>
            <a:stretch>
              <a:fillRect/>
            </a:stretch>
          </xdr:blipFill>
          <xdr:spPr bwMode="auto">
            <a:xfrm>
              <a:off x="9714706" y="20248297"/>
              <a:ext cx="4827516" cy="2183078"/>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2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2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2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2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bielmann@ortrafr.c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BL119"/>
  <sheetViews>
    <sheetView showGridLines="0" tabSelected="1" showWhiteSpace="0" topLeftCell="A19" zoomScale="75" zoomScaleNormal="75" workbookViewId="0">
      <selection activeCell="E26" sqref="E26:N26"/>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3"/>
      <c r="B1" s="43"/>
      <c r="C1" s="43"/>
      <c r="D1" s="43"/>
      <c r="E1" s="43"/>
      <c r="F1" s="43"/>
      <c r="K1" s="11"/>
      <c r="AI1" s="140"/>
      <c r="AJ1" s="140"/>
      <c r="AK1" s="140"/>
      <c r="AL1" s="43"/>
      <c r="AM1" s="43"/>
      <c r="AN1" s="43"/>
      <c r="AO1" s="43"/>
      <c r="AP1" s="43"/>
      <c r="AQ1" s="43"/>
      <c r="AR1" s="43"/>
      <c r="AS1" s="43"/>
      <c r="AT1" s="43"/>
      <c r="AU1" s="43"/>
      <c r="AV1" s="43"/>
      <c r="AW1" s="43"/>
      <c r="AX1" s="43"/>
      <c r="AY1" s="43"/>
      <c r="AZ1" s="43"/>
      <c r="BA1" s="43"/>
      <c r="BB1" s="43"/>
      <c r="BC1" s="43"/>
    </row>
    <row r="2" spans="1:55" ht="24" customHeight="1" x14ac:dyDescent="0.2">
      <c r="A2" s="224" t="str">
        <f>IF(AI2=1,int.!B3," ")</f>
        <v>Amt für Berufsbildung BBA FR</v>
      </c>
      <c r="B2" s="224"/>
      <c r="C2" s="224"/>
      <c r="D2" s="224"/>
      <c r="E2" s="224"/>
      <c r="F2" s="224"/>
      <c r="G2" s="224"/>
      <c r="H2" s="224"/>
      <c r="I2" s="224"/>
      <c r="J2" s="224"/>
      <c r="K2" s="61" t="s">
        <v>24</v>
      </c>
      <c r="L2" s="225" t="str">
        <f>IF(E10="","",E10)</f>
        <v>Fachfrau Betreuung / 
Fachmann Betreuung EFZ</v>
      </c>
      <c r="M2" s="226"/>
      <c r="N2" s="226"/>
      <c r="O2" s="226"/>
      <c r="P2" s="226"/>
      <c r="Q2" s="226"/>
      <c r="R2" s="226"/>
      <c r="S2" s="226"/>
      <c r="T2" s="226"/>
      <c r="U2" s="227"/>
      <c r="W2" s="61" t="s">
        <v>25</v>
      </c>
      <c r="X2" s="225" t="str">
        <f>IF(E12="","",E12)</f>
        <v/>
      </c>
      <c r="Y2" s="226"/>
      <c r="Z2" s="226"/>
      <c r="AA2" s="226"/>
      <c r="AB2" s="226"/>
      <c r="AC2" s="226"/>
      <c r="AD2" s="227"/>
      <c r="AE2" s="55" t="s">
        <v>26</v>
      </c>
      <c r="AF2" s="228">
        <f>IF(M12="","",M12)</f>
        <v>94303</v>
      </c>
      <c r="AG2" s="229"/>
      <c r="AH2" s="208" t="s">
        <v>194</v>
      </c>
      <c r="AI2" s="49">
        <f>COUNTIF(int.!B3,"*")</f>
        <v>1</v>
      </c>
      <c r="AL2" s="45"/>
      <c r="AM2" s="45"/>
      <c r="AN2" s="45"/>
      <c r="AO2" s="45"/>
      <c r="AP2" s="45"/>
      <c r="AQ2" s="45"/>
      <c r="AR2" s="45"/>
      <c r="AS2" s="45"/>
      <c r="AT2" s="45"/>
      <c r="AU2" s="45"/>
      <c r="AV2" s="45"/>
      <c r="AW2" s="45"/>
      <c r="AX2" s="45"/>
      <c r="AY2" s="45"/>
      <c r="AZ2" s="45"/>
      <c r="BA2" s="45"/>
      <c r="BB2" s="45"/>
      <c r="BC2" s="45"/>
    </row>
    <row r="3" spans="1:55" ht="9" customHeight="1" x14ac:dyDescent="0.2">
      <c r="A3" s="224"/>
      <c r="B3" s="224"/>
      <c r="C3" s="224"/>
      <c r="D3" s="224"/>
      <c r="E3" s="224"/>
      <c r="F3" s="224"/>
      <c r="G3" s="224"/>
      <c r="H3" s="224"/>
      <c r="I3" s="224"/>
      <c r="J3" s="224"/>
      <c r="Q3" s="37"/>
      <c r="S3" s="29"/>
      <c r="V3" s="29"/>
      <c r="X3" s="20"/>
      <c r="Y3" s="20"/>
      <c r="AH3" s="208"/>
      <c r="AI3" s="49"/>
      <c r="AJ3" s="45"/>
      <c r="AK3" s="45"/>
      <c r="AL3" s="45"/>
      <c r="AM3" s="45"/>
      <c r="AN3" s="45"/>
      <c r="AO3" s="45"/>
      <c r="AP3" s="45"/>
      <c r="AQ3" s="45"/>
      <c r="AR3" s="45"/>
      <c r="AS3" s="45"/>
      <c r="AT3" s="45"/>
      <c r="AU3" s="45"/>
      <c r="AV3" s="45"/>
      <c r="AW3" s="45"/>
      <c r="AX3" s="45"/>
      <c r="AY3" s="45"/>
      <c r="AZ3" s="45"/>
      <c r="BA3" s="45"/>
      <c r="BB3" s="45"/>
      <c r="BC3" s="45"/>
    </row>
    <row r="4" spans="1:55" ht="24" customHeight="1" x14ac:dyDescent="0.2">
      <c r="A4" s="224"/>
      <c r="B4" s="224"/>
      <c r="C4" s="224"/>
      <c r="D4" s="224"/>
      <c r="E4" s="224"/>
      <c r="F4" s="224"/>
      <c r="G4" s="224"/>
      <c r="H4" s="224"/>
      <c r="I4" s="224"/>
      <c r="J4" s="224"/>
      <c r="K4" s="61" t="s">
        <v>27</v>
      </c>
      <c r="L4" s="225" t="str">
        <f>IF(E14="","",E14)</f>
        <v/>
      </c>
      <c r="M4" s="226"/>
      <c r="N4" s="226"/>
      <c r="O4" s="226"/>
      <c r="P4" s="226"/>
      <c r="Q4" s="226"/>
      <c r="R4" s="226"/>
      <c r="S4" s="226"/>
      <c r="T4" s="226"/>
      <c r="U4" s="227"/>
      <c r="W4" s="61" t="s">
        <v>28</v>
      </c>
      <c r="X4" s="225" t="str">
        <f>IF(E16="","",E16)</f>
        <v/>
      </c>
      <c r="Y4" s="226"/>
      <c r="Z4" s="226"/>
      <c r="AA4" s="226"/>
      <c r="AB4" s="226"/>
      <c r="AC4" s="226"/>
      <c r="AD4" s="226"/>
      <c r="AE4" s="226"/>
      <c r="AF4" s="226"/>
      <c r="AG4" s="227"/>
      <c r="AH4" s="208"/>
      <c r="AI4" s="49"/>
      <c r="AJ4" s="45"/>
      <c r="AK4" s="45"/>
      <c r="AL4" s="45"/>
      <c r="AM4" s="45"/>
      <c r="AN4" s="45"/>
      <c r="AO4" s="45"/>
      <c r="AP4" s="45"/>
      <c r="AQ4" s="45"/>
      <c r="AR4" s="45"/>
      <c r="AS4" s="45"/>
      <c r="AT4" s="45"/>
      <c r="AU4" s="45"/>
      <c r="AV4" s="45"/>
      <c r="AW4" s="45"/>
      <c r="AX4" s="45"/>
      <c r="AY4" s="45"/>
      <c r="AZ4" s="45"/>
      <c r="BA4" s="45"/>
      <c r="BB4" s="45"/>
      <c r="BC4" s="45"/>
    </row>
    <row r="5" spans="1:55" ht="18" customHeight="1" x14ac:dyDescent="0.2">
      <c r="A5" s="224"/>
      <c r="B5" s="224"/>
      <c r="C5" s="224"/>
      <c r="D5" s="224"/>
      <c r="E5" s="224"/>
      <c r="F5" s="224"/>
      <c r="G5" s="224"/>
      <c r="H5" s="224"/>
      <c r="I5" s="224"/>
      <c r="J5" s="224"/>
      <c r="Q5" s="35"/>
      <c r="X5" s="36"/>
      <c r="Y5" s="36"/>
      <c r="AH5" s="208"/>
      <c r="AI5" s="49"/>
      <c r="AJ5" s="45"/>
      <c r="AK5" s="45"/>
      <c r="AL5" s="45"/>
      <c r="AM5" s="45"/>
      <c r="AN5" s="45"/>
      <c r="AO5" s="45"/>
      <c r="AP5" s="45"/>
      <c r="AQ5" s="45"/>
      <c r="AR5" s="45"/>
      <c r="AS5" s="45"/>
      <c r="AT5" s="45"/>
      <c r="AU5" s="45"/>
      <c r="AV5" s="45"/>
      <c r="AW5" s="45"/>
      <c r="AX5" s="45"/>
      <c r="AY5" s="45"/>
      <c r="AZ5" s="45"/>
      <c r="BA5" s="45"/>
      <c r="BB5" s="45"/>
      <c r="BC5" s="45"/>
    </row>
    <row r="6" spans="1:55" ht="18" customHeight="1" x14ac:dyDescent="0.4">
      <c r="B6" s="18"/>
      <c r="S6" s="28"/>
      <c r="T6" s="4"/>
      <c r="U6" s="4"/>
      <c r="V6" s="4"/>
      <c r="W6" s="4"/>
      <c r="X6" s="4"/>
      <c r="Y6" s="4"/>
      <c r="AH6" s="208"/>
      <c r="AI6" s="49"/>
    </row>
    <row r="7" spans="1:55" ht="36" customHeight="1" x14ac:dyDescent="0.4">
      <c r="B7" s="209" t="s">
        <v>370</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8"/>
      <c r="AI7" s="49"/>
    </row>
    <row r="8" spans="1:55" ht="60" customHeight="1" x14ac:dyDescent="0.4">
      <c r="B8" s="18"/>
      <c r="S8" s="28"/>
      <c r="T8" s="4"/>
      <c r="U8" s="4"/>
      <c r="V8" s="4"/>
      <c r="W8" s="4"/>
      <c r="X8" s="4"/>
      <c r="Y8" s="4"/>
      <c r="AH8" s="198" t="s">
        <v>29</v>
      </c>
      <c r="AI8" s="49"/>
    </row>
    <row r="9" spans="1:55" ht="39" customHeight="1" x14ac:dyDescent="0.3">
      <c r="A9" s="43"/>
      <c r="B9" s="43"/>
      <c r="C9" s="43"/>
      <c r="D9" s="43"/>
      <c r="E9" s="43"/>
      <c r="F9" s="43"/>
      <c r="G9" s="44"/>
      <c r="I9" s="4"/>
      <c r="J9" s="4"/>
      <c r="K9" s="4"/>
      <c r="L9" s="4"/>
      <c r="M9" s="4"/>
      <c r="N9" s="4"/>
      <c r="O9" s="4"/>
      <c r="P9" s="4"/>
      <c r="Q9" s="53"/>
      <c r="R9" s="13"/>
      <c r="S9" s="4"/>
      <c r="T9" s="39"/>
      <c r="U9" s="4"/>
      <c r="V9" s="4"/>
      <c r="W9" s="4"/>
      <c r="X9" s="5"/>
      <c r="Y9" s="5"/>
      <c r="Z9" s="4"/>
      <c r="AH9" s="58" t="s">
        <v>32</v>
      </c>
      <c r="AI9" s="49"/>
      <c r="AJ9" s="43"/>
      <c r="AK9" s="43"/>
      <c r="AL9" s="43"/>
      <c r="AM9" s="43"/>
      <c r="AN9" s="43"/>
      <c r="AO9" s="43"/>
      <c r="AP9" s="43"/>
      <c r="AQ9" s="43"/>
      <c r="AR9" s="43"/>
      <c r="AS9" s="43"/>
      <c r="AT9" s="43"/>
      <c r="AU9" s="43"/>
      <c r="AV9" s="43"/>
      <c r="AW9" s="43"/>
      <c r="AX9" s="43"/>
      <c r="AY9" s="43"/>
      <c r="AZ9" s="43"/>
      <c r="BA9" s="43"/>
      <c r="BB9" s="43"/>
      <c r="BC9" s="43"/>
    </row>
    <row r="10" spans="1:55" ht="40.5" customHeight="1" x14ac:dyDescent="0.4">
      <c r="A10" s="4"/>
      <c r="B10" s="210" t="s">
        <v>128</v>
      </c>
      <c r="C10" s="211"/>
      <c r="D10" s="211"/>
      <c r="E10" s="212" t="s">
        <v>256</v>
      </c>
      <c r="F10" s="213"/>
      <c r="G10" s="213"/>
      <c r="H10" s="213"/>
      <c r="I10" s="213"/>
      <c r="J10" s="213"/>
      <c r="K10" s="213"/>
      <c r="L10" s="213"/>
      <c r="M10" s="213"/>
      <c r="N10" s="214"/>
      <c r="O10" s="24" t="s">
        <v>143</v>
      </c>
      <c r="T10" s="215" t="str">
        <f>IF(AI10=1,int.!B5," ")</f>
        <v xml:space="preserve"> </v>
      </c>
      <c r="U10" s="215"/>
      <c r="V10" s="215"/>
      <c r="W10" s="215"/>
      <c r="X10" s="215"/>
      <c r="Y10" s="215"/>
      <c r="Z10" s="215"/>
      <c r="AA10" s="215"/>
      <c r="AB10" s="215"/>
      <c r="AC10" s="215"/>
      <c r="AD10" s="215"/>
      <c r="AE10" s="215"/>
      <c r="AF10" s="215"/>
      <c r="AG10" s="215"/>
      <c r="AH10" s="152" t="s">
        <v>236</v>
      </c>
      <c r="AI10" s="49">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3"/>
      <c r="C11" s="46"/>
      <c r="D11" s="43"/>
      <c r="E11" s="43"/>
      <c r="F11" s="43"/>
      <c r="G11" s="44"/>
      <c r="I11" s="4"/>
      <c r="J11" s="4"/>
      <c r="K11" s="4"/>
      <c r="L11" s="4"/>
      <c r="M11" s="4"/>
      <c r="N11" s="4"/>
      <c r="O11" s="4"/>
      <c r="P11" s="4"/>
      <c r="Q11" s="53"/>
      <c r="R11" s="13"/>
      <c r="S11" s="4"/>
      <c r="T11" s="62"/>
      <c r="U11" s="63"/>
      <c r="V11" s="63"/>
      <c r="W11" s="63"/>
      <c r="X11" s="64"/>
      <c r="Y11" s="64"/>
      <c r="Z11" s="63"/>
      <c r="AA11" s="57"/>
      <c r="AH11" s="239" t="s">
        <v>380</v>
      </c>
      <c r="AI11" s="49"/>
      <c r="AJ11" s="43"/>
      <c r="AK11" s="43"/>
      <c r="AL11" s="43"/>
      <c r="AM11" s="43"/>
      <c r="AN11" s="43"/>
      <c r="AO11" s="43"/>
      <c r="AP11" s="43"/>
      <c r="AQ11" s="43"/>
      <c r="AR11" s="43"/>
      <c r="AS11" s="43"/>
      <c r="AT11" s="43"/>
      <c r="AU11" s="43"/>
      <c r="AV11" s="43"/>
      <c r="AW11" s="43"/>
      <c r="AX11" s="43"/>
      <c r="AY11" s="43"/>
      <c r="AZ11" s="43"/>
      <c r="BA11" s="43"/>
      <c r="BB11" s="43"/>
      <c r="BC11" s="43"/>
    </row>
    <row r="12" spans="1:55" ht="37.5" customHeight="1" x14ac:dyDescent="0.4">
      <c r="A12" s="43"/>
      <c r="B12" s="216" t="s">
        <v>35</v>
      </c>
      <c r="C12" s="216"/>
      <c r="D12" s="216"/>
      <c r="E12" s="217"/>
      <c r="F12" s="218"/>
      <c r="G12" s="218"/>
      <c r="H12" s="218"/>
      <c r="I12" s="218"/>
      <c r="J12" s="219"/>
      <c r="K12" s="220" t="s">
        <v>134</v>
      </c>
      <c r="L12" s="221"/>
      <c r="M12" s="222">
        <v>94303</v>
      </c>
      <c r="N12" s="223"/>
      <c r="O12" s="24" t="s">
        <v>143</v>
      </c>
      <c r="Q12" s="7"/>
      <c r="T12" s="215" t="str">
        <f>IF(AI12=1,int.!B7," ")</f>
        <v>Chefexpertin Susan Bielmann</v>
      </c>
      <c r="U12" s="215"/>
      <c r="V12" s="215"/>
      <c r="W12" s="215"/>
      <c r="X12" s="215"/>
      <c r="Y12" s="215"/>
      <c r="Z12" s="215"/>
      <c r="AA12" s="215"/>
      <c r="AB12" s="215"/>
      <c r="AC12" s="215"/>
      <c r="AD12" s="215"/>
      <c r="AE12" s="215"/>
      <c r="AF12" s="215"/>
      <c r="AG12" s="215"/>
      <c r="AH12" s="240"/>
      <c r="AI12" s="49">
        <f>COUNTIF(int.!B9,"*")</f>
        <v>1</v>
      </c>
      <c r="AJ12" s="43"/>
      <c r="AK12" s="43"/>
      <c r="AL12" s="43"/>
      <c r="AM12" s="43"/>
      <c r="AN12" s="43"/>
      <c r="AO12" s="43"/>
      <c r="AP12" s="43"/>
      <c r="AQ12" s="43"/>
      <c r="AR12" s="43"/>
      <c r="AS12" s="43"/>
      <c r="AT12" s="43"/>
      <c r="AU12" s="43"/>
      <c r="AV12" s="43"/>
      <c r="AW12" s="43"/>
      <c r="AX12" s="43"/>
      <c r="AY12" s="43"/>
      <c r="AZ12" s="43"/>
      <c r="BA12" s="43"/>
      <c r="BB12" s="43"/>
      <c r="BC12" s="43"/>
    </row>
    <row r="13" spans="1:55" ht="12.75" customHeight="1" x14ac:dyDescent="0.3">
      <c r="A13" s="43"/>
      <c r="B13" s="43"/>
      <c r="C13" s="43"/>
      <c r="D13" s="43"/>
      <c r="E13" s="43"/>
      <c r="F13" s="43"/>
      <c r="G13" s="44"/>
      <c r="I13" s="4"/>
      <c r="J13" s="4"/>
      <c r="K13" s="4"/>
      <c r="L13" s="4"/>
      <c r="M13" s="4"/>
      <c r="N13" s="4"/>
      <c r="O13" s="4"/>
      <c r="P13" s="4"/>
      <c r="Q13" s="53"/>
      <c r="R13" s="13"/>
      <c r="S13" s="4"/>
      <c r="T13" s="62"/>
      <c r="U13" s="63"/>
      <c r="V13" s="63"/>
      <c r="W13" s="63"/>
      <c r="X13" s="64"/>
      <c r="Y13" s="64"/>
      <c r="Z13" s="63"/>
      <c r="AA13" s="57"/>
      <c r="AH13" s="240"/>
      <c r="AI13" s="49"/>
      <c r="AJ13" s="43"/>
      <c r="AK13" s="43"/>
      <c r="AL13" s="43"/>
      <c r="AM13" s="43"/>
      <c r="AN13" s="43"/>
      <c r="AO13" s="43"/>
      <c r="AP13" s="43"/>
      <c r="AQ13" s="43"/>
      <c r="AR13" s="43"/>
      <c r="AS13" s="43"/>
      <c r="AT13" s="43"/>
      <c r="AU13" s="43"/>
      <c r="AV13" s="43"/>
      <c r="AW13" s="43"/>
      <c r="AX13" s="43"/>
      <c r="AY13" s="43"/>
      <c r="AZ13" s="43"/>
      <c r="BA13" s="43"/>
      <c r="BB13" s="43"/>
      <c r="BC13" s="43"/>
    </row>
    <row r="14" spans="1:55" ht="36" customHeight="1" x14ac:dyDescent="0.4">
      <c r="A14" s="43"/>
      <c r="B14" s="237" t="s">
        <v>34</v>
      </c>
      <c r="C14" s="237"/>
      <c r="D14" s="238"/>
      <c r="E14" s="231"/>
      <c r="F14" s="232"/>
      <c r="G14" s="232"/>
      <c r="H14" s="232"/>
      <c r="I14" s="232"/>
      <c r="J14" s="232"/>
      <c r="K14" s="232"/>
      <c r="L14" s="232"/>
      <c r="M14" s="232"/>
      <c r="N14" s="233"/>
      <c r="O14" s="24" t="s">
        <v>143</v>
      </c>
      <c r="P14" s="7"/>
      <c r="T14" s="215" t="str">
        <f>IF(AI14=1,int.!B9," ")</f>
        <v>OrTra Gesundheit und Soziales Freiburg</v>
      </c>
      <c r="U14" s="215"/>
      <c r="V14" s="215"/>
      <c r="W14" s="215"/>
      <c r="X14" s="215"/>
      <c r="Y14" s="215"/>
      <c r="Z14" s="215"/>
      <c r="AA14" s="215"/>
      <c r="AB14" s="215"/>
      <c r="AC14" s="215"/>
      <c r="AD14" s="215"/>
      <c r="AE14" s="215"/>
      <c r="AF14" s="215"/>
      <c r="AG14" s="215"/>
      <c r="AH14" s="240"/>
      <c r="AI14" s="49">
        <f>COUNTIF(int.!B9,"*")</f>
        <v>1</v>
      </c>
      <c r="AJ14" s="43"/>
      <c r="AK14" s="43"/>
      <c r="AL14" s="43"/>
      <c r="AM14" s="43"/>
      <c r="AN14" s="43"/>
      <c r="AO14" s="43"/>
      <c r="AP14" s="43"/>
      <c r="AQ14" s="43"/>
      <c r="AR14" s="43"/>
      <c r="AS14" s="43"/>
      <c r="AT14" s="43"/>
      <c r="AU14" s="43"/>
      <c r="AV14" s="43"/>
      <c r="AW14" s="43"/>
      <c r="AX14" s="43"/>
      <c r="AY14" s="43"/>
      <c r="AZ14" s="43"/>
      <c r="BA14" s="43"/>
      <c r="BB14" s="43"/>
      <c r="BC14" s="43"/>
    </row>
    <row r="15" spans="1:55" ht="12.75" customHeight="1" x14ac:dyDescent="0.3">
      <c r="A15" s="43"/>
      <c r="B15" s="43"/>
      <c r="C15" s="43"/>
      <c r="D15" s="43"/>
      <c r="E15" s="43"/>
      <c r="F15" s="43"/>
      <c r="G15" s="44"/>
      <c r="I15" s="4"/>
      <c r="J15" s="4"/>
      <c r="K15" s="4"/>
      <c r="L15" s="4"/>
      <c r="M15" s="4"/>
      <c r="N15" s="4"/>
      <c r="O15" s="4"/>
      <c r="P15" s="4"/>
      <c r="Q15" s="53"/>
      <c r="R15" s="13"/>
      <c r="S15" s="4"/>
      <c r="T15" s="62"/>
      <c r="U15" s="63"/>
      <c r="V15" s="63"/>
      <c r="W15" s="63"/>
      <c r="X15" s="64"/>
      <c r="Y15" s="64"/>
      <c r="Z15" s="63"/>
      <c r="AA15" s="57"/>
      <c r="AH15" s="240"/>
      <c r="AI15" s="49"/>
      <c r="AJ15" s="43"/>
      <c r="AK15" s="43"/>
      <c r="AL15" s="43"/>
      <c r="AM15" s="43"/>
      <c r="AN15" s="43"/>
      <c r="AO15" s="43"/>
      <c r="AP15" s="43"/>
      <c r="AQ15" s="43"/>
      <c r="AR15" s="43"/>
      <c r="AS15" s="43"/>
      <c r="AT15" s="43"/>
      <c r="AU15" s="43"/>
      <c r="AV15" s="43"/>
      <c r="AW15" s="43"/>
      <c r="AX15" s="43"/>
      <c r="AY15" s="43"/>
      <c r="AZ15" s="43"/>
      <c r="BA15" s="43"/>
      <c r="BB15" s="43"/>
      <c r="BC15" s="43"/>
    </row>
    <row r="16" spans="1:55" ht="36" customHeight="1" x14ac:dyDescent="0.4">
      <c r="A16" s="43"/>
      <c r="B16" s="230" t="s">
        <v>23</v>
      </c>
      <c r="C16" s="230"/>
      <c r="D16" s="230"/>
      <c r="E16" s="231"/>
      <c r="F16" s="232"/>
      <c r="G16" s="232"/>
      <c r="H16" s="232"/>
      <c r="I16" s="232"/>
      <c r="J16" s="232"/>
      <c r="K16" s="232"/>
      <c r="L16" s="232"/>
      <c r="M16" s="232"/>
      <c r="N16" s="233"/>
      <c r="O16" s="24" t="s">
        <v>143</v>
      </c>
      <c r="P16" s="7"/>
      <c r="T16" s="215" t="str">
        <f>IF(AI16=1,int.!B11," ")</f>
        <v>Rue de Rome 3</v>
      </c>
      <c r="U16" s="215"/>
      <c r="V16" s="215"/>
      <c r="W16" s="215"/>
      <c r="X16" s="215"/>
      <c r="Y16" s="215"/>
      <c r="Z16" s="215"/>
      <c r="AA16" s="215"/>
      <c r="AB16" s="215"/>
      <c r="AC16" s="215"/>
      <c r="AD16" s="215"/>
      <c r="AE16" s="215"/>
      <c r="AF16" s="215"/>
      <c r="AG16" s="215"/>
      <c r="AH16" s="240"/>
      <c r="AI16" s="49">
        <f>COUNTIF(int.!B11,"*")</f>
        <v>1</v>
      </c>
      <c r="AJ16" s="43"/>
      <c r="AK16" s="43"/>
      <c r="AL16" s="43"/>
      <c r="AM16" s="43"/>
      <c r="AN16" s="43"/>
      <c r="AO16" s="43"/>
      <c r="AP16" s="43"/>
      <c r="AQ16" s="43"/>
      <c r="AR16" s="43"/>
      <c r="AS16" s="43"/>
      <c r="AT16" s="43"/>
      <c r="AU16" s="43"/>
      <c r="AV16" s="43"/>
      <c r="AW16" s="43"/>
      <c r="AX16" s="43"/>
      <c r="AY16" s="43"/>
      <c r="AZ16" s="43"/>
      <c r="BA16" s="43"/>
      <c r="BB16" s="43"/>
      <c r="BC16" s="43"/>
    </row>
    <row r="17" spans="1:55" ht="12.75" customHeight="1" x14ac:dyDescent="0.3">
      <c r="A17" s="43"/>
      <c r="B17" s="43"/>
      <c r="C17" s="43"/>
      <c r="D17" s="43"/>
      <c r="E17" s="43"/>
      <c r="F17" s="43"/>
      <c r="G17" s="44"/>
      <c r="I17" s="4"/>
      <c r="J17" s="4"/>
      <c r="K17" s="4"/>
      <c r="L17" s="4"/>
      <c r="M17" s="4"/>
      <c r="N17" s="4"/>
      <c r="O17" s="4"/>
      <c r="P17" s="4"/>
      <c r="Q17" s="53"/>
      <c r="R17" s="13"/>
      <c r="S17" s="4"/>
      <c r="T17" s="62"/>
      <c r="U17" s="63"/>
      <c r="V17" s="63"/>
      <c r="W17" s="63"/>
      <c r="X17" s="64"/>
      <c r="Y17" s="64"/>
      <c r="Z17" s="63"/>
      <c r="AA17" s="57"/>
      <c r="AH17" s="240"/>
      <c r="AI17" s="49"/>
      <c r="AJ17" s="43"/>
      <c r="AK17" s="43"/>
      <c r="AL17" s="43"/>
      <c r="AM17" s="43"/>
      <c r="AN17" s="43"/>
      <c r="AO17" s="43"/>
      <c r="AP17" s="43"/>
      <c r="AQ17" s="43"/>
      <c r="AR17" s="43"/>
      <c r="AS17" s="43"/>
      <c r="AT17" s="43"/>
      <c r="AU17" s="43"/>
      <c r="AV17" s="43"/>
      <c r="AW17" s="43"/>
      <c r="AX17" s="43"/>
      <c r="AY17" s="43"/>
      <c r="AZ17" s="43"/>
      <c r="BA17" s="43"/>
      <c r="BB17" s="43"/>
      <c r="BC17" s="43"/>
    </row>
    <row r="18" spans="1:55" ht="35.25" customHeight="1" x14ac:dyDescent="0.4">
      <c r="A18" s="43"/>
      <c r="B18" s="230" t="s">
        <v>37</v>
      </c>
      <c r="C18" s="230"/>
      <c r="D18" s="230"/>
      <c r="E18" s="231"/>
      <c r="F18" s="232"/>
      <c r="G18" s="232"/>
      <c r="H18" s="232"/>
      <c r="I18" s="232"/>
      <c r="J18" s="232"/>
      <c r="K18" s="232"/>
      <c r="L18" s="232"/>
      <c r="M18" s="232"/>
      <c r="N18" s="233"/>
      <c r="O18" s="24" t="s">
        <v>143</v>
      </c>
      <c r="T18" s="215" t="str">
        <f>IF(AI18=1,int.!B13," ")</f>
        <v>1700 Freiburg</v>
      </c>
      <c r="U18" s="215"/>
      <c r="V18" s="215"/>
      <c r="W18" s="215"/>
      <c r="X18" s="215"/>
      <c r="Y18" s="215"/>
      <c r="Z18" s="215"/>
      <c r="AA18" s="215"/>
      <c r="AB18" s="215"/>
      <c r="AC18" s="215"/>
      <c r="AD18" s="215"/>
      <c r="AE18" s="215"/>
      <c r="AF18" s="215"/>
      <c r="AG18" s="215"/>
      <c r="AH18" s="191"/>
      <c r="AI18" s="49">
        <f>COUNTIF(int.!B13,"*")</f>
        <v>1</v>
      </c>
      <c r="AJ18" s="43"/>
      <c r="AK18" s="43"/>
      <c r="AL18" s="43"/>
      <c r="AM18" s="43"/>
      <c r="AN18" s="43"/>
      <c r="AO18" s="43"/>
      <c r="AP18" s="43"/>
      <c r="AQ18" s="43"/>
      <c r="AR18" s="43"/>
      <c r="AS18" s="43"/>
      <c r="AT18" s="43"/>
      <c r="AU18" s="43"/>
      <c r="AV18" s="43"/>
      <c r="AW18" s="43"/>
      <c r="AX18" s="43"/>
      <c r="AY18" s="43"/>
      <c r="AZ18" s="43"/>
      <c r="BA18" s="43"/>
      <c r="BB18" s="43"/>
      <c r="BC18" s="43"/>
    </row>
    <row r="19" spans="1:55" ht="30.75" customHeight="1" x14ac:dyDescent="0.3">
      <c r="A19" s="43"/>
      <c r="B19" s="43"/>
      <c r="C19" s="43"/>
      <c r="D19" s="43"/>
      <c r="E19" s="43"/>
      <c r="F19" s="43"/>
      <c r="G19" s="44"/>
      <c r="I19" s="4"/>
      <c r="J19" s="4"/>
      <c r="K19" s="4"/>
      <c r="L19" s="4"/>
      <c r="M19" s="4"/>
      <c r="N19" s="4"/>
      <c r="O19" s="4"/>
      <c r="P19" s="4"/>
      <c r="Q19" s="53"/>
      <c r="R19" s="13"/>
      <c r="S19" s="4"/>
      <c r="T19" s="39"/>
      <c r="U19" s="4"/>
      <c r="V19" s="4"/>
      <c r="W19" s="4"/>
      <c r="X19" s="5"/>
      <c r="Y19" s="5"/>
      <c r="Z19" s="4"/>
      <c r="AH19" s="234" t="s">
        <v>36</v>
      </c>
      <c r="AI19" s="49"/>
      <c r="AJ19" s="43"/>
      <c r="AK19" s="43"/>
      <c r="AL19" s="43"/>
      <c r="AM19" s="43"/>
      <c r="AN19" s="43"/>
      <c r="AO19" s="43"/>
      <c r="AP19" s="43"/>
      <c r="AQ19" s="43"/>
      <c r="AR19" s="43"/>
      <c r="AS19" s="43"/>
      <c r="AT19" s="43"/>
      <c r="AU19" s="43"/>
      <c r="AV19" s="43"/>
      <c r="AW19" s="43"/>
      <c r="AX19" s="43"/>
      <c r="AY19" s="43"/>
      <c r="AZ19" s="43"/>
      <c r="BA19" s="43"/>
      <c r="BB19" s="43"/>
      <c r="BC19" s="43"/>
    </row>
    <row r="20" spans="1:55" s="29" customFormat="1" ht="30" customHeight="1" x14ac:dyDescent="0.25">
      <c r="A20" s="42"/>
      <c r="B20" s="108" t="s">
        <v>6</v>
      </c>
      <c r="C20" s="47"/>
      <c r="D20" s="15"/>
      <c r="E20" s="15"/>
      <c r="F20" s="15"/>
      <c r="G20" s="15"/>
      <c r="H20" s="15"/>
      <c r="I20" s="15"/>
      <c r="J20" s="15"/>
      <c r="K20" s="15"/>
      <c r="L20" s="15"/>
      <c r="M20" s="15"/>
      <c r="N20" s="15"/>
      <c r="O20" s="15"/>
      <c r="AH20" s="235"/>
      <c r="AI20" s="49"/>
      <c r="AJ20" s="42"/>
      <c r="AK20" s="42"/>
      <c r="AL20" s="42"/>
      <c r="AM20" s="42"/>
      <c r="AN20" s="42"/>
      <c r="AO20" s="42"/>
      <c r="AP20" s="42"/>
      <c r="AQ20" s="42"/>
      <c r="AR20" s="42"/>
      <c r="AS20" s="42"/>
      <c r="AT20" s="42"/>
      <c r="AU20" s="42"/>
      <c r="AV20" s="42"/>
      <c r="AW20" s="42"/>
      <c r="AX20" s="42"/>
      <c r="AY20" s="42"/>
      <c r="AZ20" s="42"/>
      <c r="BA20" s="42"/>
      <c r="BB20" s="42"/>
      <c r="BC20" s="42"/>
    </row>
    <row r="21" spans="1:55" ht="33" customHeight="1" x14ac:dyDescent="0.3">
      <c r="B21" s="107" t="s">
        <v>127</v>
      </c>
      <c r="C21" s="14"/>
      <c r="E21" s="231"/>
      <c r="F21" s="232"/>
      <c r="G21" s="232"/>
      <c r="H21" s="232"/>
      <c r="I21" s="232"/>
      <c r="J21" s="232"/>
      <c r="K21" s="232"/>
      <c r="L21" s="232"/>
      <c r="M21" s="232"/>
      <c r="N21" s="233"/>
      <c r="O21" s="24" t="s">
        <v>143</v>
      </c>
      <c r="P21" s="7"/>
      <c r="R21" s="13"/>
      <c r="S21" s="4"/>
      <c r="T21" s="39"/>
      <c r="U21" s="4"/>
      <c r="V21" s="4"/>
      <c r="W21" s="4"/>
      <c r="X21" s="5"/>
      <c r="Y21" s="5"/>
      <c r="Z21" s="4"/>
      <c r="AH21" s="199" t="s">
        <v>10</v>
      </c>
      <c r="AI21" s="49"/>
    </row>
    <row r="22" spans="1:55" ht="21" customHeight="1" x14ac:dyDescent="0.3">
      <c r="A22" s="43"/>
      <c r="B22" s="43"/>
      <c r="C22" s="43"/>
      <c r="D22" s="43"/>
      <c r="E22" s="43"/>
      <c r="F22" s="43"/>
      <c r="G22" s="44"/>
      <c r="I22" s="4"/>
      <c r="J22" s="4"/>
      <c r="K22" s="4"/>
      <c r="L22" s="4"/>
      <c r="M22" s="4"/>
      <c r="N22" s="4"/>
      <c r="O22" s="4"/>
      <c r="P22" s="4"/>
      <c r="Q22" s="53"/>
      <c r="R22" s="13"/>
      <c r="S22" s="29"/>
      <c r="U22" s="65"/>
      <c r="V22" s="65"/>
      <c r="W22" s="65"/>
      <c r="X22" s="65"/>
      <c r="Y22" s="65"/>
      <c r="Z22" s="65"/>
      <c r="AA22" s="65"/>
      <c r="AB22" s="65"/>
      <c r="AC22" s="65"/>
      <c r="AD22" s="65"/>
      <c r="AE22" s="65"/>
      <c r="AF22" s="65"/>
      <c r="AG22" s="65"/>
      <c r="AH22" s="236" t="s">
        <v>11</v>
      </c>
      <c r="AI22" s="79"/>
      <c r="AJ22" s="43"/>
      <c r="AK22" s="43"/>
      <c r="AL22" s="43"/>
      <c r="AM22" s="43"/>
      <c r="AN22" s="43"/>
      <c r="AO22" s="43"/>
      <c r="AP22" s="43"/>
      <c r="AQ22" s="43"/>
      <c r="AR22" s="43"/>
      <c r="AS22" s="43"/>
      <c r="AT22" s="43"/>
      <c r="AU22" s="43"/>
      <c r="AV22" s="43"/>
      <c r="AW22" s="43"/>
      <c r="AX22" s="43"/>
      <c r="AY22" s="43"/>
      <c r="AZ22" s="43"/>
      <c r="BA22" s="43"/>
      <c r="BB22" s="43"/>
      <c r="BC22" s="43"/>
    </row>
    <row r="23" spans="1:55" ht="29.25" customHeight="1" x14ac:dyDescent="0.35">
      <c r="B23" s="107" t="s">
        <v>7</v>
      </c>
      <c r="C23" s="13"/>
      <c r="D23" s="11"/>
      <c r="E23" s="11"/>
      <c r="F23" s="11"/>
      <c r="G23" s="11"/>
      <c r="H23" s="11"/>
      <c r="I23" s="11"/>
      <c r="J23" s="11"/>
      <c r="K23" s="11"/>
      <c r="L23" s="11"/>
      <c r="M23" s="11"/>
      <c r="N23" s="11"/>
      <c r="O23" s="11"/>
      <c r="S23" s="29"/>
      <c r="T23" s="39"/>
      <c r="U23" s="4"/>
      <c r="V23" s="4"/>
      <c r="W23" s="4"/>
      <c r="X23" s="5"/>
      <c r="Y23" s="5"/>
      <c r="Z23" s="4"/>
      <c r="AH23" s="236"/>
      <c r="AI23" s="79"/>
    </row>
    <row r="24" spans="1:55" ht="33" customHeight="1" x14ac:dyDescent="0.2">
      <c r="B24" s="245" t="s">
        <v>129</v>
      </c>
      <c r="C24" s="245"/>
      <c r="D24" s="245"/>
      <c r="E24" s="231"/>
      <c r="F24" s="232"/>
      <c r="G24" s="232"/>
      <c r="H24" s="232"/>
      <c r="I24" s="232"/>
      <c r="J24" s="232"/>
      <c r="K24" s="232"/>
      <c r="L24" s="232"/>
      <c r="M24" s="232"/>
      <c r="N24" s="233"/>
      <c r="O24" s="24" t="s">
        <v>143</v>
      </c>
      <c r="P24" s="7"/>
      <c r="S24" s="29"/>
      <c r="T24" s="29"/>
      <c r="U24" s="29"/>
      <c r="V24" s="29"/>
      <c r="W24" s="29"/>
      <c r="X24" s="29"/>
      <c r="Y24" s="29"/>
      <c r="Z24" s="29"/>
      <c r="AA24" s="29"/>
      <c r="AB24" s="29"/>
      <c r="AC24" s="29"/>
      <c r="AD24" s="29"/>
      <c r="AE24" s="29"/>
      <c r="AF24" s="29"/>
      <c r="AG24" s="29"/>
      <c r="AH24" s="236" t="s">
        <v>31</v>
      </c>
      <c r="AI24" s="79"/>
    </row>
    <row r="25" spans="1:55" ht="12.75" customHeight="1" x14ac:dyDescent="0.3">
      <c r="A25" s="43"/>
      <c r="B25" s="245"/>
      <c r="C25" s="245"/>
      <c r="D25" s="245"/>
      <c r="E25" s="43"/>
      <c r="F25" s="43"/>
      <c r="G25" s="44"/>
      <c r="I25" s="4"/>
      <c r="J25" s="4"/>
      <c r="K25" s="4"/>
      <c r="L25" s="4"/>
      <c r="M25" s="4"/>
      <c r="N25" s="4"/>
      <c r="O25" s="4"/>
      <c r="P25" s="4"/>
      <c r="Q25" s="53"/>
      <c r="R25" s="13"/>
      <c r="S25" s="29"/>
      <c r="U25" s="65"/>
      <c r="V25" s="65"/>
      <c r="W25" s="65"/>
      <c r="X25" s="65"/>
      <c r="Y25" s="65"/>
      <c r="Z25" s="65"/>
      <c r="AA25" s="65"/>
      <c r="AB25" s="65"/>
      <c r="AC25" s="65"/>
      <c r="AD25" s="65"/>
      <c r="AE25" s="65"/>
      <c r="AF25" s="65"/>
      <c r="AG25" s="65"/>
      <c r="AH25" s="236"/>
      <c r="AI25" s="79"/>
      <c r="AJ25" s="43"/>
      <c r="AK25" s="43"/>
      <c r="AL25" s="43"/>
      <c r="AM25" s="43"/>
      <c r="AN25" s="43"/>
      <c r="AO25" s="43"/>
      <c r="AP25" s="43"/>
      <c r="AQ25" s="43"/>
      <c r="AR25" s="43"/>
      <c r="AS25" s="43"/>
      <c r="AT25" s="43"/>
      <c r="AU25" s="43"/>
      <c r="AV25" s="43"/>
      <c r="AW25" s="43"/>
      <c r="AX25" s="43"/>
      <c r="AY25" s="43"/>
      <c r="AZ25" s="43"/>
      <c r="BA25" s="43"/>
      <c r="BB25" s="43"/>
      <c r="BC25" s="43"/>
    </row>
    <row r="26" spans="1:55" ht="33" customHeight="1" x14ac:dyDescent="0.3">
      <c r="B26" s="107" t="s">
        <v>135</v>
      </c>
      <c r="C26" s="14"/>
      <c r="D26" s="14"/>
      <c r="E26" s="231"/>
      <c r="F26" s="232"/>
      <c r="G26" s="232"/>
      <c r="H26" s="232"/>
      <c r="I26" s="232"/>
      <c r="J26" s="232"/>
      <c r="K26" s="232"/>
      <c r="L26" s="232"/>
      <c r="M26" s="232"/>
      <c r="N26" s="233"/>
      <c r="O26" s="24" t="s">
        <v>143</v>
      </c>
      <c r="P26" s="7"/>
      <c r="T26" s="39"/>
      <c r="U26" s="4"/>
      <c r="V26" s="4"/>
      <c r="W26" s="4"/>
      <c r="X26" s="5"/>
      <c r="Y26" s="5"/>
      <c r="Z26" s="4"/>
      <c r="AH26" s="246" t="s">
        <v>381</v>
      </c>
      <c r="AI26" s="49"/>
    </row>
    <row r="27" spans="1:55" ht="12.75" customHeight="1" x14ac:dyDescent="0.3">
      <c r="A27" s="43"/>
      <c r="B27" s="43"/>
      <c r="C27" s="43"/>
      <c r="D27" s="43"/>
      <c r="E27" s="43"/>
      <c r="F27" s="43"/>
      <c r="G27" s="44"/>
      <c r="I27" s="4"/>
      <c r="J27" s="4"/>
      <c r="K27" s="4"/>
      <c r="L27" s="4"/>
      <c r="M27" s="4"/>
      <c r="N27" s="4"/>
      <c r="O27" s="4"/>
      <c r="P27" s="4"/>
      <c r="Q27" s="53"/>
      <c r="R27" s="13"/>
      <c r="S27" s="4"/>
      <c r="T27" s="60"/>
      <c r="U27" s="60"/>
      <c r="V27" s="60"/>
      <c r="W27" s="60"/>
      <c r="X27" s="60"/>
      <c r="Y27" s="60"/>
      <c r="Z27" s="60"/>
      <c r="AA27" s="60"/>
      <c r="AB27" s="60"/>
      <c r="AC27" s="60"/>
      <c r="AD27" s="60"/>
      <c r="AE27" s="60"/>
      <c r="AF27" s="60"/>
      <c r="AG27" s="60"/>
      <c r="AH27" s="246"/>
      <c r="AI27" s="49"/>
      <c r="AJ27" s="43"/>
      <c r="AK27" s="43"/>
      <c r="AL27" s="43"/>
      <c r="AM27" s="43"/>
      <c r="AN27" s="43"/>
      <c r="AO27" s="43"/>
      <c r="AP27" s="43"/>
      <c r="AQ27" s="43"/>
      <c r="AR27" s="43"/>
      <c r="AS27" s="43"/>
      <c r="AT27" s="43"/>
      <c r="AU27" s="43"/>
      <c r="AV27" s="43"/>
      <c r="AW27" s="43"/>
      <c r="AX27" s="43"/>
      <c r="AY27" s="43"/>
      <c r="AZ27" s="43"/>
      <c r="BA27" s="43"/>
      <c r="BB27" s="43"/>
      <c r="BC27" s="43"/>
    </row>
    <row r="28" spans="1:55" ht="33" customHeight="1" x14ac:dyDescent="0.35">
      <c r="B28" s="107" t="s">
        <v>5</v>
      </c>
      <c r="C28" s="14"/>
      <c r="D28" s="14"/>
      <c r="E28" s="242"/>
      <c r="F28" s="243"/>
      <c r="G28" s="244"/>
      <c r="H28" s="11"/>
      <c r="I28" s="38" t="s">
        <v>14</v>
      </c>
      <c r="J28" s="242"/>
      <c r="K28" s="243"/>
      <c r="L28" s="243"/>
      <c r="M28" s="243"/>
      <c r="N28" s="244"/>
      <c r="O28" s="24" t="s">
        <v>143</v>
      </c>
      <c r="T28" s="247" t="s">
        <v>184</v>
      </c>
      <c r="U28" s="248"/>
      <c r="V28" s="248"/>
      <c r="W28" s="248"/>
      <c r="X28" s="248"/>
      <c r="Y28" s="248"/>
      <c r="Z28" s="248"/>
      <c r="AA28" s="248"/>
      <c r="AB28" s="248"/>
      <c r="AC28" s="248"/>
      <c r="AD28" s="248"/>
      <c r="AE28" s="248"/>
      <c r="AF28" s="248"/>
      <c r="AG28" s="248"/>
      <c r="AH28" s="246"/>
      <c r="AI28" s="49"/>
    </row>
    <row r="29" spans="1:55" ht="12.75" customHeight="1" x14ac:dyDescent="0.3">
      <c r="A29" s="43"/>
      <c r="B29" s="43"/>
      <c r="C29" s="43"/>
      <c r="D29" s="43"/>
      <c r="E29" s="43"/>
      <c r="F29" s="43"/>
      <c r="G29" s="44"/>
      <c r="I29" s="4"/>
      <c r="J29" s="4"/>
      <c r="K29" s="4"/>
      <c r="L29" s="4"/>
      <c r="M29" s="4"/>
      <c r="N29" s="4"/>
      <c r="O29" s="4"/>
      <c r="P29" s="4"/>
      <c r="Q29" s="53"/>
      <c r="R29" s="13"/>
      <c r="S29" s="4"/>
      <c r="T29" s="39"/>
      <c r="U29" s="4"/>
      <c r="V29" s="4"/>
      <c r="W29" s="4"/>
      <c r="X29" s="5"/>
      <c r="Y29" s="5"/>
      <c r="Z29" s="4"/>
      <c r="AH29" s="246"/>
      <c r="AI29" s="49"/>
      <c r="AJ29" s="43"/>
      <c r="AK29" s="43"/>
      <c r="AL29" s="43"/>
      <c r="AM29" s="43"/>
      <c r="AN29" s="43"/>
      <c r="AO29" s="43"/>
      <c r="AP29" s="43"/>
      <c r="AQ29" s="43"/>
      <c r="AR29" s="43"/>
      <c r="AS29" s="43"/>
      <c r="AT29" s="43"/>
      <c r="AU29" s="43"/>
      <c r="AV29" s="43"/>
      <c r="AW29" s="43"/>
      <c r="AX29" s="43"/>
      <c r="AY29" s="43"/>
      <c r="AZ29" s="43"/>
      <c r="BA29" s="43"/>
      <c r="BB29" s="43"/>
      <c r="BC29" s="43"/>
    </row>
    <row r="30" spans="1:55" ht="30" customHeight="1" x14ac:dyDescent="0.2">
      <c r="B30" s="107" t="s">
        <v>119</v>
      </c>
      <c r="C30" s="43"/>
      <c r="D30" s="66"/>
      <c r="E30" s="231"/>
      <c r="F30" s="232"/>
      <c r="G30" s="232"/>
      <c r="H30" s="232"/>
      <c r="I30" s="232"/>
      <c r="J30" s="232"/>
      <c r="K30" s="232"/>
      <c r="L30" s="232"/>
      <c r="M30" s="232"/>
      <c r="N30" s="233"/>
      <c r="O30" s="24" t="s">
        <v>143</v>
      </c>
      <c r="P30" s="7"/>
      <c r="T30" s="249" t="str">
        <f>int.!B17</f>
        <v>s.bielmann@ortrafr.ch</v>
      </c>
      <c r="U30" s="250"/>
      <c r="V30" s="250"/>
      <c r="W30" s="250"/>
      <c r="X30" s="250"/>
      <c r="Y30" s="250"/>
      <c r="Z30" s="250"/>
      <c r="AA30" s="250"/>
      <c r="AB30" s="253" t="str">
        <f>int.!B17</f>
        <v>s.bielmann@ortrafr.ch</v>
      </c>
      <c r="AC30" s="254"/>
      <c r="AD30" s="254"/>
      <c r="AE30" s="254"/>
      <c r="AF30" s="254"/>
      <c r="AG30" s="254"/>
      <c r="AH30" s="241" t="s">
        <v>382</v>
      </c>
      <c r="AI30" s="49"/>
    </row>
    <row r="31" spans="1:55" ht="12.75" customHeight="1" x14ac:dyDescent="0.35">
      <c r="A31" s="43"/>
      <c r="B31" s="43"/>
      <c r="C31" s="43"/>
      <c r="D31" s="43"/>
      <c r="E31" s="43"/>
      <c r="F31" s="43"/>
      <c r="G31" s="44"/>
      <c r="I31" s="4"/>
      <c r="J31" s="4"/>
      <c r="K31" s="4"/>
      <c r="L31" s="4"/>
      <c r="M31" s="4"/>
      <c r="N31" s="4"/>
      <c r="O31" s="4"/>
      <c r="P31" s="4"/>
      <c r="Q31" s="53"/>
      <c r="R31" s="13"/>
      <c r="S31" s="4"/>
      <c r="T31" s="141"/>
      <c r="U31" s="25"/>
      <c r="V31" s="25"/>
      <c r="W31" s="25"/>
      <c r="X31" s="25"/>
      <c r="Y31" s="25"/>
      <c r="Z31" s="25"/>
      <c r="AA31" s="25"/>
      <c r="AB31" s="251" t="s">
        <v>200</v>
      </c>
      <c r="AC31" s="251"/>
      <c r="AD31" s="251"/>
      <c r="AE31" s="251"/>
      <c r="AF31" s="251"/>
      <c r="AG31" s="251"/>
      <c r="AH31" s="241"/>
      <c r="AI31" s="49"/>
      <c r="AJ31" s="43"/>
      <c r="AK31" s="43"/>
      <c r="AL31" s="43"/>
      <c r="AM31" s="43"/>
      <c r="AN31" s="43"/>
      <c r="AO31" s="43"/>
      <c r="AP31" s="43"/>
      <c r="AQ31" s="43"/>
      <c r="AR31" s="43"/>
      <c r="AS31" s="43"/>
      <c r="AT31" s="43"/>
      <c r="AU31" s="43"/>
      <c r="AV31" s="43"/>
      <c r="AW31" s="43"/>
      <c r="AX31" s="43"/>
      <c r="AY31" s="43"/>
      <c r="AZ31" s="43"/>
      <c r="BA31" s="43"/>
      <c r="BB31" s="43"/>
      <c r="BC31" s="43"/>
    </row>
    <row r="32" spans="1:55" ht="33" customHeight="1" x14ac:dyDescent="0.3">
      <c r="B32" s="107" t="s">
        <v>144</v>
      </c>
      <c r="C32" s="14"/>
      <c r="D32" s="14"/>
      <c r="E32" s="242"/>
      <c r="F32" s="243"/>
      <c r="G32" s="243"/>
      <c r="H32" s="243"/>
      <c r="I32" s="243"/>
      <c r="J32" s="243"/>
      <c r="K32" s="243"/>
      <c r="L32" s="243"/>
      <c r="M32" s="243"/>
      <c r="N32" s="244"/>
      <c r="O32" s="24" t="s">
        <v>143</v>
      </c>
      <c r="T32" s="252" t="str">
        <f>IF(AI32=1,"Notfalltelefon"," ")</f>
        <v>Notfalltelefon</v>
      </c>
      <c r="U32" s="252"/>
      <c r="V32" s="252"/>
      <c r="W32" s="252"/>
      <c r="X32" s="252"/>
      <c r="Y32" s="252"/>
      <c r="Z32" s="252"/>
      <c r="AA32" s="252"/>
      <c r="AB32" s="251"/>
      <c r="AC32" s="251"/>
      <c r="AD32" s="251"/>
      <c r="AE32" s="251"/>
      <c r="AF32" s="251"/>
      <c r="AG32" s="251"/>
      <c r="AH32" s="241"/>
      <c r="AI32" s="49">
        <f>COUNTIF(int.!B15,"*")</f>
        <v>1</v>
      </c>
    </row>
    <row r="33" spans="1:55" ht="33" customHeight="1" x14ac:dyDescent="0.2">
      <c r="B33" s="261" t="s">
        <v>145</v>
      </c>
      <c r="C33" s="262"/>
      <c r="D33" s="262"/>
      <c r="E33" s="262"/>
      <c r="F33" s="262"/>
      <c r="G33" s="262"/>
      <c r="H33" s="262"/>
      <c r="I33" s="262"/>
      <c r="J33" s="262"/>
      <c r="K33" s="262"/>
      <c r="L33" s="262"/>
      <c r="M33" s="262"/>
      <c r="N33" s="262"/>
      <c r="O33" s="67"/>
      <c r="P33" s="67"/>
      <c r="Q33" s="92"/>
      <c r="R33" s="29"/>
      <c r="T33" s="269" t="str">
        <f>IF(AI32=1,int.!B15," ")</f>
        <v>079 286 39 18</v>
      </c>
      <c r="U33" s="269"/>
      <c r="V33" s="269"/>
      <c r="W33" s="269"/>
      <c r="X33" s="269"/>
      <c r="Y33" s="269"/>
      <c r="Z33" s="269"/>
      <c r="AA33" s="269"/>
      <c r="AH33" s="263" t="s">
        <v>383</v>
      </c>
    </row>
    <row r="34" spans="1:55" ht="20.25" customHeight="1" x14ac:dyDescent="0.3">
      <c r="A34" s="43"/>
      <c r="B34" s="43"/>
      <c r="C34" s="43"/>
      <c r="D34" s="43"/>
      <c r="E34" s="43"/>
      <c r="F34" s="43"/>
      <c r="G34" s="44"/>
      <c r="I34" s="4"/>
      <c r="J34" s="4"/>
      <c r="K34" s="4"/>
      <c r="L34" s="4"/>
      <c r="M34" s="4"/>
      <c r="N34" s="4"/>
      <c r="O34" s="4"/>
      <c r="P34" s="4"/>
      <c r="Q34" s="53"/>
      <c r="R34" s="13"/>
      <c r="S34" s="4"/>
      <c r="T34" s="39"/>
      <c r="U34" s="4"/>
      <c r="V34" s="4"/>
      <c r="W34" s="4"/>
      <c r="X34" s="5"/>
      <c r="Y34" s="5"/>
      <c r="Z34" s="4"/>
      <c r="AH34" s="264"/>
      <c r="AJ34" s="43"/>
      <c r="AK34" s="43"/>
      <c r="AL34" s="43"/>
      <c r="AM34" s="43"/>
      <c r="AN34" s="43"/>
      <c r="AO34" s="43"/>
      <c r="AP34" s="43"/>
      <c r="AQ34" s="43"/>
      <c r="AR34" s="43"/>
      <c r="AS34" s="43"/>
      <c r="AT34" s="43"/>
      <c r="AU34" s="43"/>
      <c r="AV34" s="43"/>
      <c r="AW34" s="43"/>
      <c r="AX34" s="43"/>
      <c r="AY34" s="43"/>
      <c r="AZ34" s="43"/>
      <c r="BA34" s="43"/>
      <c r="BB34" s="43"/>
      <c r="BC34" s="43"/>
    </row>
    <row r="35" spans="1:55" ht="214.5" customHeight="1" x14ac:dyDescent="0.2">
      <c r="B35" s="265" t="s">
        <v>390</v>
      </c>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192"/>
    </row>
    <row r="36" spans="1:55" s="20" customFormat="1" ht="30" customHeight="1" x14ac:dyDescent="0.25">
      <c r="A36" s="19"/>
      <c r="B36" s="267" t="s">
        <v>376</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193"/>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267" t="s">
        <v>377</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193"/>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267" t="s">
        <v>126</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193"/>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48" customHeight="1" x14ac:dyDescent="0.25">
      <c r="A39" s="19"/>
      <c r="B39" s="257" t="s">
        <v>378</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193"/>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44.25" customHeight="1" x14ac:dyDescent="0.25">
      <c r="A40" s="19"/>
      <c r="B40" s="257" t="s">
        <v>388</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193"/>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194"/>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259" t="s">
        <v>389</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194"/>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259" t="s">
        <v>362</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195"/>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30" customHeight="1" x14ac:dyDescent="0.3">
      <c r="A44" s="23"/>
      <c r="B44" s="259" t="s">
        <v>125</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195"/>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201"/>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195"/>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260" t="s">
        <v>364</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195"/>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196"/>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334" t="s">
        <v>379</v>
      </c>
      <c r="C48" s="334"/>
      <c r="D48" s="334"/>
      <c r="E48" s="334"/>
      <c r="F48" s="334"/>
      <c r="G48" s="334"/>
      <c r="H48" s="334"/>
      <c r="I48" s="334"/>
      <c r="J48" s="334"/>
      <c r="K48" s="334"/>
      <c r="L48" s="334"/>
      <c r="M48" s="334"/>
      <c r="N48" s="334"/>
      <c r="O48" s="334"/>
      <c r="P48" s="202"/>
      <c r="Q48" s="335" t="s">
        <v>124</v>
      </c>
      <c r="R48" s="335"/>
      <c r="S48" s="335"/>
      <c r="T48" s="335"/>
      <c r="U48" s="335"/>
      <c r="V48" s="335"/>
      <c r="W48" s="335"/>
      <c r="X48" s="335"/>
      <c r="Y48" s="335"/>
      <c r="Z48" s="335"/>
      <c r="AA48" s="335"/>
      <c r="AB48" s="335"/>
      <c r="AC48" s="335"/>
      <c r="AD48" s="335"/>
      <c r="AE48" s="335"/>
      <c r="AF48" s="335"/>
      <c r="AG48" s="335"/>
      <c r="AH48" s="196"/>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334"/>
      <c r="C49" s="334"/>
      <c r="D49" s="334"/>
      <c r="E49" s="334"/>
      <c r="F49" s="334"/>
      <c r="G49" s="334"/>
      <c r="H49" s="334"/>
      <c r="I49" s="334"/>
      <c r="J49" s="334"/>
      <c r="K49" s="334"/>
      <c r="L49" s="334"/>
      <c r="M49" s="334"/>
      <c r="N49" s="334"/>
      <c r="O49" s="334"/>
      <c r="P49" s="202"/>
      <c r="Q49" s="335"/>
      <c r="R49" s="335"/>
      <c r="S49" s="335"/>
      <c r="T49" s="335"/>
      <c r="U49" s="335"/>
      <c r="V49" s="335"/>
      <c r="W49" s="335"/>
      <c r="X49" s="335"/>
      <c r="Y49" s="335"/>
      <c r="Z49" s="335"/>
      <c r="AA49" s="335"/>
      <c r="AB49" s="335"/>
      <c r="AC49" s="335"/>
      <c r="AD49" s="335"/>
      <c r="AE49" s="335"/>
      <c r="AF49" s="335"/>
      <c r="AG49" s="335"/>
      <c r="AH49" s="196"/>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334"/>
      <c r="C50" s="334"/>
      <c r="D50" s="334"/>
      <c r="E50" s="334"/>
      <c r="F50" s="334"/>
      <c r="G50" s="334"/>
      <c r="H50" s="334"/>
      <c r="I50" s="334"/>
      <c r="J50" s="334"/>
      <c r="K50" s="334"/>
      <c r="L50" s="334"/>
      <c r="M50" s="334"/>
      <c r="N50" s="334"/>
      <c r="O50" s="334"/>
      <c r="P50" s="202"/>
      <c r="Q50" s="335"/>
      <c r="R50" s="335"/>
      <c r="S50" s="335"/>
      <c r="T50" s="335"/>
      <c r="U50" s="335"/>
      <c r="V50" s="335"/>
      <c r="W50" s="335"/>
      <c r="X50" s="335"/>
      <c r="Y50" s="335"/>
      <c r="Z50" s="335"/>
      <c r="AA50" s="335"/>
      <c r="AB50" s="335"/>
      <c r="AC50" s="335"/>
      <c r="AD50" s="335"/>
      <c r="AE50" s="335"/>
      <c r="AF50" s="335"/>
      <c r="AG50" s="335"/>
      <c r="AH50" s="276" t="s">
        <v>384</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6"/>
      <c r="R51" s="56"/>
      <c r="AH51" s="276"/>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7" t="s">
        <v>16</v>
      </c>
      <c r="C52" s="278"/>
      <c r="D52" s="279" t="str">
        <f>S118</f>
        <v>X</v>
      </c>
      <c r="E52" s="280"/>
      <c r="F52" s="281"/>
      <c r="G52" s="288" t="str">
        <f>IF(AM114&gt;0,"Fehler in der Tabelle"," ")</f>
        <v>Fehler in der Tabelle</v>
      </c>
      <c r="H52" s="289"/>
      <c r="I52" s="289"/>
      <c r="J52" s="289"/>
      <c r="K52" s="289"/>
      <c r="L52" s="289"/>
      <c r="M52" s="289"/>
      <c r="N52" s="289"/>
      <c r="O52" s="289"/>
      <c r="P52" s="23"/>
      <c r="Q52" s="153"/>
      <c r="R52" s="156" t="s">
        <v>33</v>
      </c>
      <c r="T52" s="26"/>
      <c r="U52" s="26"/>
      <c r="V52" s="52" t="s">
        <v>8</v>
      </c>
      <c r="W52" s="290"/>
      <c r="X52" s="291"/>
      <c r="Y52" s="291"/>
      <c r="Z52" s="291"/>
      <c r="AA52" s="291"/>
      <c r="AB52" s="291"/>
      <c r="AC52" s="291"/>
      <c r="AD52" s="291"/>
      <c r="AE52" s="291"/>
      <c r="AF52" s="291"/>
      <c r="AG52" s="292"/>
      <c r="AH52" s="276"/>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7"/>
      <c r="C53" s="278"/>
      <c r="D53" s="282"/>
      <c r="E53" s="283"/>
      <c r="F53" s="284"/>
      <c r="G53" s="288"/>
      <c r="H53" s="289"/>
      <c r="I53" s="289"/>
      <c r="J53" s="289"/>
      <c r="K53" s="289"/>
      <c r="L53" s="289"/>
      <c r="M53" s="289"/>
      <c r="N53" s="289"/>
      <c r="O53" s="289"/>
      <c r="P53" s="309" t="s">
        <v>192</v>
      </c>
      <c r="Q53" s="309"/>
      <c r="R53" s="309"/>
      <c r="S53" s="309"/>
      <c r="T53" s="305" t="s">
        <v>193</v>
      </c>
      <c r="U53" s="306"/>
      <c r="V53" s="307"/>
      <c r="W53" s="293"/>
      <c r="X53" s="294"/>
      <c r="Y53" s="294"/>
      <c r="Z53" s="294"/>
      <c r="AA53" s="294"/>
      <c r="AB53" s="294"/>
      <c r="AC53" s="294"/>
      <c r="AD53" s="294"/>
      <c r="AE53" s="294"/>
      <c r="AF53" s="294"/>
      <c r="AG53" s="295"/>
      <c r="AH53" s="276"/>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7"/>
      <c r="C54" s="278"/>
      <c r="D54" s="282"/>
      <c r="E54" s="283"/>
      <c r="F54" s="284"/>
      <c r="G54" s="288"/>
      <c r="H54" s="289"/>
      <c r="I54" s="289"/>
      <c r="J54" s="289"/>
      <c r="K54" s="289"/>
      <c r="L54" s="289"/>
      <c r="M54" s="289"/>
      <c r="N54" s="289"/>
      <c r="O54" s="289"/>
      <c r="Q54" s="299" t="s">
        <v>9</v>
      </c>
      <c r="R54" s="299"/>
      <c r="S54" s="299"/>
      <c r="T54" s="299"/>
      <c r="U54" s="299"/>
      <c r="V54" s="12"/>
      <c r="W54" s="293"/>
      <c r="X54" s="294"/>
      <c r="Y54" s="294"/>
      <c r="Z54" s="294"/>
      <c r="AA54" s="294"/>
      <c r="AB54" s="294"/>
      <c r="AC54" s="294"/>
      <c r="AD54" s="294"/>
      <c r="AE54" s="294"/>
      <c r="AF54" s="294"/>
      <c r="AG54" s="295"/>
      <c r="AH54" s="276"/>
    </row>
    <row r="55" spans="1:55" ht="3.75" customHeight="1" thickBot="1" x14ac:dyDescent="0.25">
      <c r="B55" s="277"/>
      <c r="C55" s="278"/>
      <c r="D55" s="285"/>
      <c r="E55" s="286"/>
      <c r="F55" s="287"/>
      <c r="G55" s="288"/>
      <c r="H55" s="289"/>
      <c r="I55" s="289"/>
      <c r="J55" s="289"/>
      <c r="K55" s="289"/>
      <c r="L55" s="289"/>
      <c r="M55" s="289"/>
      <c r="N55" s="289"/>
      <c r="O55" s="289"/>
      <c r="W55" s="293"/>
      <c r="X55" s="294"/>
      <c r="Y55" s="294"/>
      <c r="Z55" s="294"/>
      <c r="AA55" s="294"/>
      <c r="AB55" s="294"/>
      <c r="AC55" s="294"/>
      <c r="AD55" s="294"/>
      <c r="AE55" s="294"/>
      <c r="AF55" s="294"/>
      <c r="AG55" s="295"/>
      <c r="AH55" s="276"/>
    </row>
    <row r="56" spans="1:55" ht="30" customHeight="1" x14ac:dyDescent="0.2">
      <c r="B56" s="175"/>
      <c r="C56" s="175"/>
      <c r="D56" s="175"/>
      <c r="E56" s="175"/>
      <c r="F56" s="175"/>
      <c r="G56" s="175"/>
      <c r="H56" s="308"/>
      <c r="I56" s="308"/>
      <c r="J56" s="308"/>
      <c r="K56" s="308"/>
      <c r="L56" s="203"/>
      <c r="M56" s="175"/>
      <c r="Q56" s="300"/>
      <c r="R56" s="301"/>
      <c r="S56" s="301"/>
      <c r="T56" s="301"/>
      <c r="U56" s="302"/>
      <c r="W56" s="293"/>
      <c r="X56" s="294"/>
      <c r="Y56" s="294"/>
      <c r="Z56" s="294"/>
      <c r="AA56" s="294"/>
      <c r="AB56" s="294"/>
      <c r="AC56" s="294"/>
      <c r="AD56" s="294"/>
      <c r="AE56" s="294"/>
      <c r="AF56" s="294"/>
      <c r="AG56" s="295"/>
      <c r="AH56" s="276"/>
    </row>
    <row r="57" spans="1:55" ht="24" customHeight="1" x14ac:dyDescent="0.3">
      <c r="B57" s="303"/>
      <c r="C57" s="303"/>
      <c r="D57" s="303"/>
      <c r="E57" s="303"/>
      <c r="F57" s="303"/>
      <c r="G57" s="303"/>
      <c r="H57" s="304"/>
      <c r="I57" s="206"/>
      <c r="J57" s="205"/>
      <c r="K57" s="202"/>
      <c r="L57" s="175"/>
      <c r="M57" s="175"/>
      <c r="W57" s="293"/>
      <c r="X57" s="294"/>
      <c r="Y57" s="294"/>
      <c r="Z57" s="294"/>
      <c r="AA57" s="294"/>
      <c r="AB57" s="294"/>
      <c r="AC57" s="294"/>
      <c r="AD57" s="294"/>
      <c r="AE57" s="294"/>
      <c r="AF57" s="294"/>
      <c r="AG57" s="295"/>
      <c r="AH57" s="276"/>
    </row>
    <row r="58" spans="1:55" ht="40.5" customHeight="1" thickBot="1" x14ac:dyDescent="0.35">
      <c r="A58" s="27"/>
      <c r="B58" s="204"/>
      <c r="C58" s="202"/>
      <c r="D58" s="202"/>
      <c r="E58" s="202"/>
      <c r="F58" s="202"/>
      <c r="G58" s="202"/>
      <c r="H58" s="202"/>
      <c r="I58" s="175"/>
      <c r="J58" s="175"/>
      <c r="K58" s="175"/>
      <c r="L58" s="175"/>
      <c r="M58" s="175"/>
      <c r="Q58" s="56"/>
      <c r="R58" s="56"/>
      <c r="S58" s="56"/>
      <c r="T58" s="56"/>
      <c r="U58" s="56"/>
      <c r="V58" s="56"/>
      <c r="W58" s="296"/>
      <c r="X58" s="297"/>
      <c r="Y58" s="297"/>
      <c r="Z58" s="297"/>
      <c r="AA58" s="297"/>
      <c r="AB58" s="297"/>
      <c r="AC58" s="297"/>
      <c r="AD58" s="297"/>
      <c r="AE58" s="297"/>
      <c r="AF58" s="297"/>
      <c r="AG58" s="298"/>
      <c r="AH58" s="310" t="s">
        <v>385</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310"/>
    </row>
    <row r="60" spans="1:55" ht="4.5" customHeight="1" x14ac:dyDescent="0.2">
      <c r="AH60" s="310"/>
    </row>
    <row r="61" spans="1:55" s="20" customFormat="1" ht="72" customHeight="1" x14ac:dyDescent="0.25">
      <c r="A61" s="19"/>
      <c r="B61" s="270" t="s">
        <v>368</v>
      </c>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310"/>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311" t="s">
        <v>92</v>
      </c>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0"/>
    </row>
    <row r="63" spans="1:55" ht="33" customHeight="1" x14ac:dyDescent="0.2">
      <c r="B63" s="312" t="str">
        <f>IF(E24="","",E24)</f>
        <v/>
      </c>
      <c r="C63" s="313"/>
      <c r="D63" s="313"/>
      <c r="E63" s="313"/>
      <c r="F63" s="313"/>
      <c r="G63" s="313"/>
      <c r="H63" s="313"/>
      <c r="I63" s="313"/>
      <c r="J63" s="313"/>
      <c r="K63" s="313"/>
      <c r="L63" s="314"/>
      <c r="M63" s="315" t="s">
        <v>199</v>
      </c>
      <c r="N63" s="316"/>
      <c r="O63" s="316"/>
      <c r="P63" s="316"/>
      <c r="Q63" s="316"/>
      <c r="R63" s="316"/>
      <c r="S63" s="316"/>
      <c r="T63" s="316"/>
      <c r="U63" s="316"/>
      <c r="V63" s="316"/>
      <c r="W63" s="316"/>
      <c r="X63" s="316"/>
      <c r="Y63" s="316"/>
      <c r="Z63" s="316"/>
      <c r="AA63" s="316"/>
      <c r="AB63" s="316"/>
      <c r="AC63" s="316"/>
      <c r="AD63" s="316"/>
      <c r="AE63" s="316"/>
      <c r="AF63" s="316"/>
      <c r="AG63" s="316"/>
      <c r="AH63" s="310"/>
    </row>
    <row r="64" spans="1:55" ht="15" customHeight="1" x14ac:dyDescent="0.2">
      <c r="AH64" s="310"/>
    </row>
    <row r="65" spans="1:64" ht="71.25" customHeight="1" x14ac:dyDescent="0.2">
      <c r="B65" s="317" t="s">
        <v>386</v>
      </c>
      <c r="C65" s="318"/>
      <c r="D65" s="318"/>
      <c r="E65" s="318"/>
      <c r="F65" s="318"/>
      <c r="G65" s="318"/>
      <c r="H65" s="318"/>
      <c r="I65" s="318"/>
      <c r="J65" s="318"/>
      <c r="K65" s="318"/>
      <c r="L65" s="319"/>
      <c r="M65" s="368" t="s">
        <v>1</v>
      </c>
      <c r="N65" s="339" t="s">
        <v>2</v>
      </c>
      <c r="O65" s="339" t="s">
        <v>3</v>
      </c>
      <c r="P65" s="339" t="s">
        <v>2</v>
      </c>
      <c r="Q65" s="339" t="s">
        <v>4</v>
      </c>
      <c r="R65" s="325" t="s">
        <v>19</v>
      </c>
      <c r="S65" s="325" t="s">
        <v>22</v>
      </c>
      <c r="T65" s="325" t="s">
        <v>21</v>
      </c>
      <c r="U65" s="325" t="s">
        <v>20</v>
      </c>
      <c r="V65" s="325" t="s">
        <v>19</v>
      </c>
      <c r="W65" s="342" t="s">
        <v>18</v>
      </c>
      <c r="X65" s="323" t="s">
        <v>123</v>
      </c>
      <c r="Y65" s="324"/>
      <c r="Z65" s="324"/>
      <c r="AA65" s="324"/>
      <c r="AB65" s="324"/>
      <c r="AC65" s="324"/>
      <c r="AD65" s="324"/>
      <c r="AE65" s="324"/>
      <c r="AF65" s="324"/>
      <c r="AG65" s="324"/>
      <c r="AH65" s="310"/>
    </row>
    <row r="66" spans="1:64" ht="29.25" customHeight="1" x14ac:dyDescent="0.2">
      <c r="B66" s="320"/>
      <c r="C66" s="321"/>
      <c r="D66" s="321"/>
      <c r="E66" s="321"/>
      <c r="F66" s="321"/>
      <c r="G66" s="321"/>
      <c r="H66" s="321"/>
      <c r="I66" s="321"/>
      <c r="J66" s="321"/>
      <c r="K66" s="321"/>
      <c r="L66" s="322"/>
      <c r="M66" s="369"/>
      <c r="N66" s="340"/>
      <c r="O66" s="340"/>
      <c r="P66" s="340"/>
      <c r="Q66" s="340"/>
      <c r="R66" s="326"/>
      <c r="S66" s="326"/>
      <c r="T66" s="326"/>
      <c r="U66" s="326"/>
      <c r="V66" s="326"/>
      <c r="W66" s="343"/>
      <c r="X66" s="345" t="s">
        <v>17</v>
      </c>
      <c r="Y66" s="346"/>
      <c r="Z66" s="346"/>
      <c r="AA66" s="346"/>
      <c r="AB66" s="346"/>
      <c r="AC66" s="346"/>
      <c r="AD66" s="346"/>
      <c r="AE66" s="346"/>
      <c r="AF66" s="346"/>
      <c r="AG66" s="347"/>
      <c r="AH66" s="197" t="s">
        <v>30</v>
      </c>
    </row>
    <row r="67" spans="1:64" ht="20.25" customHeight="1" x14ac:dyDescent="0.2">
      <c r="B67" s="350" t="s">
        <v>387</v>
      </c>
      <c r="C67" s="351"/>
      <c r="D67" s="351"/>
      <c r="E67" s="351"/>
      <c r="F67" s="351"/>
      <c r="G67" s="351"/>
      <c r="H67" s="351"/>
      <c r="I67" s="351"/>
      <c r="J67" s="351"/>
      <c r="K67" s="351"/>
      <c r="L67" s="352"/>
      <c r="M67" s="369"/>
      <c r="N67" s="340"/>
      <c r="O67" s="340"/>
      <c r="P67" s="340"/>
      <c r="Q67" s="340"/>
      <c r="R67" s="326"/>
      <c r="S67" s="326"/>
      <c r="T67" s="326"/>
      <c r="U67" s="326"/>
      <c r="V67" s="326"/>
      <c r="W67" s="343"/>
      <c r="X67" s="359" t="s">
        <v>369</v>
      </c>
      <c r="Y67" s="360"/>
      <c r="Z67" s="360"/>
      <c r="AA67" s="360"/>
      <c r="AB67" s="360"/>
      <c r="AC67" s="360"/>
      <c r="AD67" s="360"/>
      <c r="AE67" s="360"/>
      <c r="AF67" s="360"/>
      <c r="AG67" s="361"/>
      <c r="AH67" s="328" t="s">
        <v>217</v>
      </c>
    </row>
    <row r="68" spans="1:64" ht="20.25" customHeight="1" x14ac:dyDescent="0.2">
      <c r="A68" s="24"/>
      <c r="B68" s="353"/>
      <c r="C68" s="354"/>
      <c r="D68" s="354"/>
      <c r="E68" s="354"/>
      <c r="F68" s="354"/>
      <c r="G68" s="354"/>
      <c r="H68" s="354"/>
      <c r="I68" s="354"/>
      <c r="J68" s="354"/>
      <c r="K68" s="354"/>
      <c r="L68" s="355"/>
      <c r="M68" s="369"/>
      <c r="N68" s="340"/>
      <c r="O68" s="340"/>
      <c r="P68" s="340"/>
      <c r="Q68" s="340"/>
      <c r="R68" s="326"/>
      <c r="S68" s="326"/>
      <c r="T68" s="326"/>
      <c r="U68" s="326"/>
      <c r="V68" s="326"/>
      <c r="W68" s="343"/>
      <c r="X68" s="362"/>
      <c r="Y68" s="363"/>
      <c r="Z68" s="363"/>
      <c r="AA68" s="363"/>
      <c r="AB68" s="363"/>
      <c r="AC68" s="363"/>
      <c r="AD68" s="363"/>
      <c r="AE68" s="363"/>
      <c r="AF68" s="363"/>
      <c r="AG68" s="364"/>
      <c r="AH68" s="329"/>
      <c r="AI68" s="24"/>
      <c r="AJ68" s="24"/>
      <c r="AK68" s="24"/>
      <c r="AL68" s="24"/>
      <c r="AM68" s="24"/>
      <c r="AN68" s="24"/>
      <c r="AO68" s="24"/>
      <c r="AP68" s="24"/>
      <c r="AQ68" s="24"/>
      <c r="AR68" s="24"/>
      <c r="AS68" s="24"/>
      <c r="AT68" s="24"/>
      <c r="AU68" s="24"/>
      <c r="AV68" s="24"/>
      <c r="AW68" s="24"/>
      <c r="AX68" s="24"/>
      <c r="AY68" s="24"/>
      <c r="AZ68" s="24"/>
      <c r="BA68" s="24"/>
      <c r="BB68" s="24"/>
      <c r="BC68" s="24"/>
    </row>
    <row r="69" spans="1:64" ht="20.25" customHeight="1" x14ac:dyDescent="0.2">
      <c r="A69" s="24"/>
      <c r="B69" s="353"/>
      <c r="C69" s="354"/>
      <c r="D69" s="354"/>
      <c r="E69" s="354"/>
      <c r="F69" s="354"/>
      <c r="G69" s="354"/>
      <c r="H69" s="354"/>
      <c r="I69" s="354"/>
      <c r="J69" s="354"/>
      <c r="K69" s="354"/>
      <c r="L69" s="355"/>
      <c r="M69" s="369"/>
      <c r="N69" s="340"/>
      <c r="O69" s="340"/>
      <c r="P69" s="340"/>
      <c r="Q69" s="340"/>
      <c r="R69" s="326"/>
      <c r="S69" s="326"/>
      <c r="T69" s="326"/>
      <c r="U69" s="326"/>
      <c r="V69" s="326"/>
      <c r="W69" s="343"/>
      <c r="X69" s="362"/>
      <c r="Y69" s="363"/>
      <c r="Z69" s="363"/>
      <c r="AA69" s="363"/>
      <c r="AB69" s="363"/>
      <c r="AC69" s="363"/>
      <c r="AD69" s="363"/>
      <c r="AE69" s="363"/>
      <c r="AF69" s="363"/>
      <c r="AG69" s="364"/>
      <c r="AH69" s="255" t="s">
        <v>218</v>
      </c>
      <c r="AI69" s="24"/>
      <c r="AJ69" s="24"/>
      <c r="AK69" s="24"/>
      <c r="AL69" s="24"/>
      <c r="AM69" s="24"/>
      <c r="AN69" s="24"/>
      <c r="AO69" s="24"/>
      <c r="AP69" s="24"/>
      <c r="AQ69" s="24"/>
      <c r="AR69" s="24"/>
      <c r="AS69" s="24"/>
      <c r="AT69" s="24"/>
      <c r="AU69" s="24"/>
      <c r="AV69" s="24"/>
      <c r="AW69" s="24"/>
      <c r="AX69" s="24"/>
      <c r="AY69" s="24"/>
      <c r="AZ69" s="24"/>
      <c r="BA69" s="24"/>
      <c r="BB69" s="24"/>
      <c r="BC69" s="24"/>
    </row>
    <row r="70" spans="1:64" ht="20.25" customHeight="1" x14ac:dyDescent="0.2">
      <c r="A70" s="24"/>
      <c r="B70" s="353"/>
      <c r="C70" s="354"/>
      <c r="D70" s="354"/>
      <c r="E70" s="354"/>
      <c r="F70" s="354"/>
      <c r="G70" s="354"/>
      <c r="H70" s="354"/>
      <c r="I70" s="354"/>
      <c r="J70" s="354"/>
      <c r="K70" s="354"/>
      <c r="L70" s="355"/>
      <c r="M70" s="369"/>
      <c r="N70" s="340"/>
      <c r="O70" s="340"/>
      <c r="P70" s="340"/>
      <c r="Q70" s="340"/>
      <c r="R70" s="326"/>
      <c r="S70" s="326"/>
      <c r="T70" s="326"/>
      <c r="U70" s="326"/>
      <c r="V70" s="326"/>
      <c r="W70" s="343"/>
      <c r="X70" s="362"/>
      <c r="Y70" s="363"/>
      <c r="Z70" s="363"/>
      <c r="AA70" s="363"/>
      <c r="AB70" s="363"/>
      <c r="AC70" s="363"/>
      <c r="AD70" s="363"/>
      <c r="AE70" s="363"/>
      <c r="AF70" s="363"/>
      <c r="AG70" s="364"/>
      <c r="AH70" s="256"/>
      <c r="AI70" s="24"/>
      <c r="AJ70" s="24"/>
      <c r="AK70" s="24"/>
      <c r="AL70" s="24"/>
      <c r="AM70" s="24"/>
      <c r="AN70" s="24"/>
      <c r="AO70" s="24"/>
      <c r="AP70" s="24"/>
      <c r="AQ70" s="24"/>
      <c r="AR70" s="24"/>
      <c r="AS70" s="24"/>
      <c r="AT70" s="24"/>
      <c r="AU70" s="24"/>
      <c r="AV70" s="24"/>
      <c r="AW70" s="24"/>
      <c r="AX70" s="24"/>
      <c r="AY70" s="24"/>
      <c r="AZ70" s="24"/>
      <c r="BA70" s="24"/>
      <c r="BB70" s="24"/>
      <c r="BC70" s="24"/>
    </row>
    <row r="71" spans="1:64" ht="20.25" customHeight="1" x14ac:dyDescent="0.2">
      <c r="A71" s="24"/>
      <c r="B71" s="353"/>
      <c r="C71" s="354"/>
      <c r="D71" s="354"/>
      <c r="E71" s="354"/>
      <c r="F71" s="354"/>
      <c r="G71" s="354"/>
      <c r="H71" s="354"/>
      <c r="I71" s="354"/>
      <c r="J71" s="354"/>
      <c r="K71" s="354"/>
      <c r="L71" s="355"/>
      <c r="M71" s="369"/>
      <c r="N71" s="340"/>
      <c r="O71" s="340"/>
      <c r="P71" s="340"/>
      <c r="Q71" s="340"/>
      <c r="R71" s="326"/>
      <c r="S71" s="326"/>
      <c r="T71" s="326"/>
      <c r="U71" s="326"/>
      <c r="V71" s="326"/>
      <c r="W71" s="343"/>
      <c r="X71" s="362"/>
      <c r="Y71" s="363"/>
      <c r="Z71" s="363"/>
      <c r="AA71" s="363"/>
      <c r="AB71" s="363"/>
      <c r="AC71" s="363"/>
      <c r="AD71" s="363"/>
      <c r="AE71" s="363"/>
      <c r="AF71" s="363"/>
      <c r="AG71" s="364"/>
      <c r="AH71" s="406" t="s">
        <v>218</v>
      </c>
      <c r="AI71" s="403" t="s">
        <v>174</v>
      </c>
      <c r="AJ71" s="404" t="s">
        <v>177</v>
      </c>
      <c r="AK71" s="405" t="s">
        <v>175</v>
      </c>
      <c r="AL71" s="349" t="s">
        <v>165</v>
      </c>
      <c r="AM71" s="349" t="s">
        <v>166</v>
      </c>
      <c r="AN71" s="349" t="s">
        <v>162</v>
      </c>
      <c r="AO71" s="349" t="s">
        <v>164</v>
      </c>
      <c r="AP71" s="349" t="s">
        <v>163</v>
      </c>
      <c r="AQ71" s="349" t="s">
        <v>167</v>
      </c>
      <c r="AR71" s="349" t="s">
        <v>168</v>
      </c>
      <c r="AS71" s="116"/>
      <c r="AT71" s="116"/>
      <c r="AU71" s="116"/>
      <c r="AV71" s="115"/>
      <c r="AW71" s="115"/>
      <c r="AX71" s="111"/>
      <c r="AY71" s="111"/>
      <c r="AZ71" s="405" t="s">
        <v>170</v>
      </c>
      <c r="BA71" s="404" t="s">
        <v>172</v>
      </c>
      <c r="BB71" s="404" t="s">
        <v>173</v>
      </c>
      <c r="BC71" s="408" t="s">
        <v>171</v>
      </c>
      <c r="BE71" s="400" t="s">
        <v>213</v>
      </c>
      <c r="BF71" s="401" t="s">
        <v>219</v>
      </c>
      <c r="BG71" s="400" t="s">
        <v>233</v>
      </c>
      <c r="BH71" s="401" t="s">
        <v>219</v>
      </c>
      <c r="BI71" s="400" t="s">
        <v>241</v>
      </c>
      <c r="BL71" s="402"/>
    </row>
    <row r="72" spans="1:64" ht="20.25" customHeight="1" x14ac:dyDescent="0.2">
      <c r="A72" s="24"/>
      <c r="B72" s="356"/>
      <c r="C72" s="357"/>
      <c r="D72" s="357"/>
      <c r="E72" s="357"/>
      <c r="F72" s="357"/>
      <c r="G72" s="357"/>
      <c r="H72" s="357"/>
      <c r="I72" s="357"/>
      <c r="J72" s="357"/>
      <c r="K72" s="357"/>
      <c r="L72" s="358"/>
      <c r="M72" s="370"/>
      <c r="N72" s="341"/>
      <c r="O72" s="341"/>
      <c r="P72" s="341"/>
      <c r="Q72" s="341"/>
      <c r="R72" s="327"/>
      <c r="S72" s="327"/>
      <c r="T72" s="327"/>
      <c r="U72" s="327"/>
      <c r="V72" s="327"/>
      <c r="W72" s="344"/>
      <c r="X72" s="365"/>
      <c r="Y72" s="366"/>
      <c r="Z72" s="366"/>
      <c r="AA72" s="366"/>
      <c r="AB72" s="366"/>
      <c r="AC72" s="366"/>
      <c r="AD72" s="366"/>
      <c r="AE72" s="366"/>
      <c r="AF72" s="366"/>
      <c r="AG72" s="367"/>
      <c r="AH72" s="407"/>
      <c r="AI72" s="403"/>
      <c r="AJ72" s="404"/>
      <c r="AK72" s="405"/>
      <c r="AL72" s="349"/>
      <c r="AM72" s="349"/>
      <c r="AN72" s="349"/>
      <c r="AO72" s="349"/>
      <c r="AP72" s="349"/>
      <c r="AQ72" s="349"/>
      <c r="AR72" s="349"/>
      <c r="AS72" s="116">
        <v>0</v>
      </c>
      <c r="AT72" s="116">
        <v>3</v>
      </c>
      <c r="AU72" s="116">
        <v>5</v>
      </c>
      <c r="AV72" s="115">
        <v>2</v>
      </c>
      <c r="AW72" s="115">
        <v>7</v>
      </c>
      <c r="AX72" s="111">
        <v>6</v>
      </c>
      <c r="AY72" s="111" t="s">
        <v>169</v>
      </c>
      <c r="AZ72" s="405"/>
      <c r="BA72" s="404"/>
      <c r="BB72" s="404"/>
      <c r="BC72" s="408"/>
      <c r="BE72" s="400"/>
      <c r="BF72" s="401"/>
      <c r="BG72" s="400"/>
      <c r="BH72" s="401"/>
      <c r="BI72" s="400"/>
      <c r="BL72" s="402"/>
    </row>
    <row r="73" spans="1:64" ht="23.25" x14ac:dyDescent="0.2">
      <c r="A73" s="1"/>
      <c r="B73" s="48" t="s">
        <v>0</v>
      </c>
      <c r="C73" s="330" t="s">
        <v>309</v>
      </c>
      <c r="D73" s="330"/>
      <c r="E73" s="330"/>
      <c r="F73" s="330"/>
      <c r="G73" s="330"/>
      <c r="H73" s="330"/>
      <c r="I73" s="330"/>
      <c r="J73" s="330"/>
      <c r="K73" s="330"/>
      <c r="L73" s="331"/>
      <c r="M73" s="86">
        <v>6</v>
      </c>
      <c r="N73" s="87">
        <v>5.5</v>
      </c>
      <c r="O73" s="88">
        <v>5</v>
      </c>
      <c r="P73" s="87">
        <v>4.5</v>
      </c>
      <c r="Q73" s="88">
        <v>4</v>
      </c>
      <c r="R73" s="87">
        <v>3.5</v>
      </c>
      <c r="S73" s="88">
        <v>3</v>
      </c>
      <c r="T73" s="87">
        <v>2.5</v>
      </c>
      <c r="U73" s="88">
        <v>2</v>
      </c>
      <c r="V73" s="87">
        <v>1.5</v>
      </c>
      <c r="W73" s="89">
        <v>1</v>
      </c>
      <c r="X73" s="332" t="s">
        <v>96</v>
      </c>
      <c r="Y73" s="333"/>
      <c r="Z73" s="333"/>
      <c r="AA73" s="333"/>
      <c r="AB73" s="333"/>
      <c r="AC73" s="333"/>
      <c r="AD73" s="333"/>
      <c r="AE73" s="333"/>
      <c r="AF73" s="333"/>
      <c r="AG73" s="333"/>
      <c r="AH73" s="166"/>
      <c r="AI73" s="111"/>
      <c r="AJ73" s="115"/>
      <c r="AK73" s="116"/>
      <c r="AL73" s="114"/>
      <c r="AM73" s="114"/>
      <c r="AN73" s="114"/>
      <c r="AO73" s="114"/>
      <c r="AP73" s="114"/>
      <c r="AQ73" s="114"/>
      <c r="AR73" s="114"/>
      <c r="AS73" s="116"/>
      <c r="AT73" s="116"/>
      <c r="AU73" s="116"/>
      <c r="AV73" s="115"/>
      <c r="AW73" s="115"/>
      <c r="AX73" s="111"/>
      <c r="AY73" s="111"/>
      <c r="AZ73" s="116"/>
      <c r="BA73" s="115"/>
      <c r="BB73" s="115"/>
      <c r="BC73" s="117"/>
      <c r="BE73" s="164"/>
      <c r="BF73" s="164"/>
      <c r="BH73" s="164"/>
    </row>
    <row r="74" spans="1:64" ht="30" x14ac:dyDescent="0.35">
      <c r="A74" s="1"/>
      <c r="B74" s="16">
        <v>1</v>
      </c>
      <c r="C74" s="336" t="s">
        <v>257</v>
      </c>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8"/>
      <c r="AH74" s="148"/>
      <c r="AI74" s="50"/>
      <c r="AJ74" s="50"/>
      <c r="AK74" s="50"/>
      <c r="AL74" s="50"/>
      <c r="AM74" s="50"/>
      <c r="AN74" s="50"/>
      <c r="AO74" s="50"/>
      <c r="AP74" s="50"/>
      <c r="AQ74" s="50"/>
      <c r="AR74" s="50"/>
      <c r="AS74" s="50"/>
      <c r="AT74" s="50"/>
      <c r="AU74" s="50"/>
      <c r="AV74" s="50"/>
      <c r="AW74" s="50"/>
      <c r="AX74" s="50"/>
      <c r="AY74" s="50"/>
      <c r="AZ74" s="50"/>
      <c r="BA74" s="50"/>
      <c r="BB74" s="50"/>
      <c r="BC74" s="50"/>
      <c r="BH74" s="183" t="s">
        <v>171</v>
      </c>
      <c r="BI74" s="177" t="str">
        <f>C74</f>
        <v>Eine Person oder Gruppe in Handlungen des täglichen Lebens begleiten und unterstützen</v>
      </c>
    </row>
    <row r="75" spans="1:64" ht="45" x14ac:dyDescent="0.2">
      <c r="A75" s="162" t="str">
        <f t="shared" ref="A75:A79" si="0">IF(BC75=1,"X"," ")</f>
        <v>X</v>
      </c>
      <c r="B75" s="163" t="s">
        <v>242</v>
      </c>
      <c r="C75" s="274" t="s">
        <v>258</v>
      </c>
      <c r="D75" s="275"/>
      <c r="E75" s="275"/>
      <c r="F75" s="275"/>
      <c r="G75" s="275"/>
      <c r="H75" s="275"/>
      <c r="I75" s="275"/>
      <c r="J75" s="275"/>
      <c r="K75" s="275"/>
      <c r="L75" s="275"/>
      <c r="M75" s="159"/>
      <c r="N75" s="160"/>
      <c r="O75" s="160"/>
      <c r="P75" s="160"/>
      <c r="Q75" s="160"/>
      <c r="R75" s="160"/>
      <c r="S75" s="160"/>
      <c r="T75" s="160"/>
      <c r="U75" s="160"/>
      <c r="V75" s="160"/>
      <c r="W75" s="161"/>
      <c r="X75" s="271"/>
      <c r="Y75" s="272"/>
      <c r="Z75" s="272"/>
      <c r="AA75" s="272"/>
      <c r="AB75" s="272"/>
      <c r="AC75" s="272"/>
      <c r="AD75" s="272"/>
      <c r="AE75" s="272"/>
      <c r="AF75" s="272"/>
      <c r="AG75" s="273"/>
      <c r="AH75" s="176" t="str">
        <f t="shared" ref="AH75:AH79" si="1">IF(BB75=1,"Achtung - nur 1 Bewertung pro Zeile gültig",(IF(BA75=1,"Achtung - Eintrag zwingend"," ")))</f>
        <v>Achtung - Eintrag zwingend</v>
      </c>
      <c r="AI75" s="50" t="s">
        <v>12</v>
      </c>
      <c r="AJ75" s="50">
        <f t="shared" ref="AJ75:AJ79" si="2">IF(AV75="x",1,0)</f>
        <v>1</v>
      </c>
      <c r="AK75" s="50">
        <f t="shared" ref="AK75:AK79" si="3">AL75+AM75</f>
        <v>0</v>
      </c>
      <c r="AL75" s="113">
        <f t="shared" ref="AL75:AL79" si="4">COUNTIF(M75:Q75,"*")</f>
        <v>0</v>
      </c>
      <c r="AM75" s="113">
        <f t="shared" ref="AM75:AM79" si="5">COUNTIF(R75:W75,"*")</f>
        <v>0</v>
      </c>
      <c r="AN75" s="113">
        <f t="shared" ref="AN75:AN79" si="6">COUNTIF(X75,"*")</f>
        <v>0</v>
      </c>
      <c r="AO75" s="109">
        <f t="shared" ref="AO75:AO79" si="7">AL75*3</f>
        <v>0</v>
      </c>
      <c r="AP75" s="109">
        <f t="shared" ref="AP75:AP79" si="8">AM75*5</f>
        <v>0</v>
      </c>
      <c r="AQ75" s="109">
        <f t="shared" ref="AQ75:AQ79" si="9">IF(AN75=1,0,2)</f>
        <v>2</v>
      </c>
      <c r="AR75" s="109">
        <f t="shared" ref="AR75:AR79" si="10">AO75+AP75+AQ75</f>
        <v>2</v>
      </c>
      <c r="AS75" s="109" t="str">
        <f t="shared" ref="AS75:AS79" si="11">IF(AR75=0,"x"," ")</f>
        <v xml:space="preserve"> </v>
      </c>
      <c r="AT75" s="109" t="str">
        <f t="shared" ref="AT75:AT79" si="12">IF(AR75=3,"x"," ")</f>
        <v xml:space="preserve"> </v>
      </c>
      <c r="AU75" s="109" t="str">
        <f t="shared" ref="AU75:AU79" si="13">IF(AR75=5,"x"," ")</f>
        <v xml:space="preserve"> </v>
      </c>
      <c r="AV75" s="109" t="str">
        <f t="shared" ref="AV75:AV79" si="14">IF(AR75=2,"x"," ")</f>
        <v>x</v>
      </c>
      <c r="AW75" s="109" t="str">
        <f t="shared" ref="AW75:AW79" si="15">IF(AR75=7,"x"," ")</f>
        <v xml:space="preserve"> </v>
      </c>
      <c r="AX75" s="109" t="str">
        <f t="shared" ref="AX75:AX79" si="16">IF(AR75=6,"x"," ")</f>
        <v xml:space="preserve"> </v>
      </c>
      <c r="AY75" s="109" t="str">
        <f t="shared" ref="AY75:AY79" si="17">IF(AR75&gt;7,"x"," ")</f>
        <v xml:space="preserve"> </v>
      </c>
      <c r="AZ75" s="118">
        <f t="shared" ref="AZ75:AZ79" si="18">IF(AS75="x",1,(IF(AT75="x",1,(IF(AU75="x",1,0)))))</f>
        <v>0</v>
      </c>
      <c r="BA75" s="119">
        <f t="shared" ref="BA75:BA79" si="19">IF(AV75="x",1,(IF(AW75="x",1,0)))</f>
        <v>1</v>
      </c>
      <c r="BB75" s="119">
        <f t="shared" ref="BB75:BB79" si="20">IF(AX75="x",1,(IF(AY75="x",1,0)))</f>
        <v>0</v>
      </c>
      <c r="BC75" s="109">
        <f t="shared" ref="BC75:BC79" si="21">IF(BA75=1,1,(IF(BB75=1,1,0)))</f>
        <v>1</v>
      </c>
      <c r="BD75" s="79">
        <f t="shared" ref="BD75:BD79" si="22">COUNTIF(AM75:AN75,"&gt;0")</f>
        <v>0</v>
      </c>
      <c r="BE75" s="158" t="str">
        <f t="shared" ref="BE75:BE79" si="23">C75</f>
        <v>Bei der Körperpflege Unterstützung bieten oder sie stellvertretend übernehmen</v>
      </c>
      <c r="BF75" s="165" t="s">
        <v>214</v>
      </c>
      <c r="BG75" s="158">
        <f t="shared" ref="BG75:BG79" si="24">X75</f>
        <v>0</v>
      </c>
      <c r="BH75" s="165"/>
    </row>
    <row r="76" spans="1:64" ht="45" x14ac:dyDescent="0.2">
      <c r="A76" s="162" t="str">
        <f t="shared" si="0"/>
        <v>X</v>
      </c>
      <c r="B76" s="163" t="s">
        <v>243</v>
      </c>
      <c r="C76" s="274" t="s">
        <v>259</v>
      </c>
      <c r="D76" s="275"/>
      <c r="E76" s="275"/>
      <c r="F76" s="275"/>
      <c r="G76" s="275"/>
      <c r="H76" s="275"/>
      <c r="I76" s="275"/>
      <c r="J76" s="275"/>
      <c r="K76" s="275"/>
      <c r="L76" s="275"/>
      <c r="M76" s="159"/>
      <c r="N76" s="160"/>
      <c r="O76" s="160"/>
      <c r="P76" s="160"/>
      <c r="Q76" s="160"/>
      <c r="R76" s="160"/>
      <c r="S76" s="160"/>
      <c r="T76" s="160"/>
      <c r="U76" s="160"/>
      <c r="V76" s="160"/>
      <c r="W76" s="161"/>
      <c r="X76" s="271"/>
      <c r="Y76" s="272"/>
      <c r="Z76" s="272"/>
      <c r="AA76" s="272"/>
      <c r="AB76" s="272"/>
      <c r="AC76" s="272"/>
      <c r="AD76" s="272"/>
      <c r="AE76" s="272"/>
      <c r="AF76" s="272"/>
      <c r="AG76" s="273"/>
      <c r="AH76" s="176" t="str">
        <f t="shared" si="1"/>
        <v>Achtung - Eintrag zwingend</v>
      </c>
      <c r="AI76" s="50" t="s">
        <v>12</v>
      </c>
      <c r="AJ76" s="50">
        <f t="shared" si="2"/>
        <v>1</v>
      </c>
      <c r="AK76" s="50">
        <f t="shared" si="3"/>
        <v>0</v>
      </c>
      <c r="AL76" s="113">
        <f t="shared" si="4"/>
        <v>0</v>
      </c>
      <c r="AM76" s="113">
        <f t="shared" si="5"/>
        <v>0</v>
      </c>
      <c r="AN76" s="113">
        <f t="shared" si="6"/>
        <v>0</v>
      </c>
      <c r="AO76" s="109">
        <f t="shared" si="7"/>
        <v>0</v>
      </c>
      <c r="AP76" s="109">
        <f t="shared" si="8"/>
        <v>0</v>
      </c>
      <c r="AQ76" s="109">
        <f t="shared" si="9"/>
        <v>2</v>
      </c>
      <c r="AR76" s="109">
        <f t="shared" si="10"/>
        <v>2</v>
      </c>
      <c r="AS76" s="109" t="str">
        <f t="shared" si="11"/>
        <v xml:space="preserve"> </v>
      </c>
      <c r="AT76" s="109" t="str">
        <f t="shared" si="12"/>
        <v xml:space="preserve"> </v>
      </c>
      <c r="AU76" s="109" t="str">
        <f t="shared" si="13"/>
        <v xml:space="preserve"> </v>
      </c>
      <c r="AV76" s="109" t="str">
        <f t="shared" si="14"/>
        <v>x</v>
      </c>
      <c r="AW76" s="109" t="str">
        <f t="shared" si="15"/>
        <v xml:space="preserve"> </v>
      </c>
      <c r="AX76" s="109" t="str">
        <f t="shared" si="16"/>
        <v xml:space="preserve"> </v>
      </c>
      <c r="AY76" s="109" t="str">
        <f t="shared" si="17"/>
        <v xml:space="preserve"> </v>
      </c>
      <c r="AZ76" s="118">
        <f t="shared" si="18"/>
        <v>0</v>
      </c>
      <c r="BA76" s="119">
        <f t="shared" si="19"/>
        <v>1</v>
      </c>
      <c r="BB76" s="119">
        <f t="shared" si="20"/>
        <v>0</v>
      </c>
      <c r="BC76" s="109">
        <f t="shared" si="21"/>
        <v>1</v>
      </c>
      <c r="BD76" s="79">
        <f t="shared" si="22"/>
        <v>0</v>
      </c>
      <c r="BE76" s="158" t="str">
        <f t="shared" si="23"/>
        <v>Das psychische und physische Wohlbefinden der betreuten Menschen erhalten und fördern</v>
      </c>
      <c r="BF76" s="165" t="s">
        <v>214</v>
      </c>
      <c r="BG76" s="158">
        <f t="shared" si="24"/>
        <v>0</v>
      </c>
      <c r="BH76" s="165"/>
    </row>
    <row r="77" spans="1:64" ht="45" x14ac:dyDescent="0.2">
      <c r="A77" s="162" t="str">
        <f t="shared" si="0"/>
        <v>X</v>
      </c>
      <c r="B77" s="163" t="s">
        <v>244</v>
      </c>
      <c r="C77" s="274" t="s">
        <v>260</v>
      </c>
      <c r="D77" s="275"/>
      <c r="E77" s="275"/>
      <c r="F77" s="275"/>
      <c r="G77" s="275"/>
      <c r="H77" s="275"/>
      <c r="I77" s="275"/>
      <c r="J77" s="275"/>
      <c r="K77" s="275"/>
      <c r="L77" s="275"/>
      <c r="M77" s="159"/>
      <c r="N77" s="160"/>
      <c r="O77" s="160"/>
      <c r="P77" s="160"/>
      <c r="Q77" s="160"/>
      <c r="R77" s="160"/>
      <c r="S77" s="160"/>
      <c r="T77" s="160"/>
      <c r="U77" s="160"/>
      <c r="V77" s="160"/>
      <c r="W77" s="161"/>
      <c r="X77" s="271"/>
      <c r="Y77" s="272"/>
      <c r="Z77" s="272"/>
      <c r="AA77" s="272"/>
      <c r="AB77" s="272"/>
      <c r="AC77" s="272"/>
      <c r="AD77" s="272"/>
      <c r="AE77" s="272"/>
      <c r="AF77" s="272"/>
      <c r="AG77" s="273"/>
      <c r="AH77" s="176" t="str">
        <f t="shared" si="1"/>
        <v>Achtung - Eintrag zwingend</v>
      </c>
      <c r="AI77" s="50" t="s">
        <v>12</v>
      </c>
      <c r="AJ77" s="50">
        <f t="shared" si="2"/>
        <v>1</v>
      </c>
      <c r="AK77" s="50">
        <f t="shared" si="3"/>
        <v>0</v>
      </c>
      <c r="AL77" s="113">
        <f t="shared" si="4"/>
        <v>0</v>
      </c>
      <c r="AM77" s="113">
        <f t="shared" si="5"/>
        <v>0</v>
      </c>
      <c r="AN77" s="113">
        <f t="shared" si="6"/>
        <v>0</v>
      </c>
      <c r="AO77" s="109">
        <f t="shared" si="7"/>
        <v>0</v>
      </c>
      <c r="AP77" s="109">
        <f t="shared" si="8"/>
        <v>0</v>
      </c>
      <c r="AQ77" s="109">
        <f t="shared" si="9"/>
        <v>2</v>
      </c>
      <c r="AR77" s="109">
        <f t="shared" si="10"/>
        <v>2</v>
      </c>
      <c r="AS77" s="109" t="str">
        <f t="shared" si="11"/>
        <v xml:space="preserve"> </v>
      </c>
      <c r="AT77" s="109" t="str">
        <f t="shared" si="12"/>
        <v xml:space="preserve"> </v>
      </c>
      <c r="AU77" s="109" t="str">
        <f t="shared" si="13"/>
        <v xml:space="preserve"> </v>
      </c>
      <c r="AV77" s="109" t="str">
        <f t="shared" si="14"/>
        <v>x</v>
      </c>
      <c r="AW77" s="109" t="str">
        <f t="shared" si="15"/>
        <v xml:space="preserve"> </v>
      </c>
      <c r="AX77" s="109" t="str">
        <f t="shared" si="16"/>
        <v xml:space="preserve"> </v>
      </c>
      <c r="AY77" s="109" t="str">
        <f t="shared" si="17"/>
        <v xml:space="preserve"> </v>
      </c>
      <c r="AZ77" s="118">
        <f t="shared" si="18"/>
        <v>0</v>
      </c>
      <c r="BA77" s="119">
        <f t="shared" si="19"/>
        <v>1</v>
      </c>
      <c r="BB77" s="119">
        <f t="shared" si="20"/>
        <v>0</v>
      </c>
      <c r="BC77" s="109">
        <f t="shared" si="21"/>
        <v>1</v>
      </c>
      <c r="BD77" s="79">
        <f t="shared" si="22"/>
        <v>0</v>
      </c>
      <c r="BE77" s="158" t="str">
        <f t="shared" si="23"/>
        <v>Betreute Personen in besonderen Situationen unterstützend begleiten</v>
      </c>
      <c r="BF77" s="165" t="s">
        <v>214</v>
      </c>
      <c r="BG77" s="158">
        <f t="shared" si="24"/>
        <v>0</v>
      </c>
      <c r="BH77" s="165"/>
    </row>
    <row r="78" spans="1:64" ht="45" x14ac:dyDescent="0.2">
      <c r="A78" s="162" t="str">
        <f t="shared" si="0"/>
        <v>X</v>
      </c>
      <c r="B78" s="163" t="s">
        <v>245</v>
      </c>
      <c r="C78" s="274" t="s">
        <v>310</v>
      </c>
      <c r="D78" s="275"/>
      <c r="E78" s="275"/>
      <c r="F78" s="275"/>
      <c r="G78" s="275"/>
      <c r="H78" s="275"/>
      <c r="I78" s="275"/>
      <c r="J78" s="275"/>
      <c r="K78" s="275"/>
      <c r="L78" s="275"/>
      <c r="M78" s="159"/>
      <c r="N78" s="160"/>
      <c r="O78" s="160"/>
      <c r="P78" s="160"/>
      <c r="Q78" s="160"/>
      <c r="R78" s="160"/>
      <c r="S78" s="160"/>
      <c r="T78" s="160"/>
      <c r="U78" s="160"/>
      <c r="V78" s="160"/>
      <c r="W78" s="161"/>
      <c r="X78" s="271"/>
      <c r="Y78" s="272"/>
      <c r="Z78" s="272"/>
      <c r="AA78" s="272"/>
      <c r="AB78" s="272"/>
      <c r="AC78" s="272"/>
      <c r="AD78" s="272"/>
      <c r="AE78" s="272"/>
      <c r="AF78" s="272"/>
      <c r="AG78" s="273"/>
      <c r="AH78" s="176" t="str">
        <f t="shared" si="1"/>
        <v>Achtung - Eintrag zwingend</v>
      </c>
      <c r="AI78" s="50" t="s">
        <v>12</v>
      </c>
      <c r="AJ78" s="50">
        <f t="shared" si="2"/>
        <v>1</v>
      </c>
      <c r="AK78" s="50">
        <f t="shared" si="3"/>
        <v>0</v>
      </c>
      <c r="AL78" s="113">
        <f t="shared" si="4"/>
        <v>0</v>
      </c>
      <c r="AM78" s="113">
        <f t="shared" si="5"/>
        <v>0</v>
      </c>
      <c r="AN78" s="113">
        <f t="shared" si="6"/>
        <v>0</v>
      </c>
      <c r="AO78" s="109">
        <f t="shared" si="7"/>
        <v>0</v>
      </c>
      <c r="AP78" s="109">
        <f t="shared" si="8"/>
        <v>0</v>
      </c>
      <c r="AQ78" s="109">
        <f t="shared" si="9"/>
        <v>2</v>
      </c>
      <c r="AR78" s="109">
        <f t="shared" si="10"/>
        <v>2</v>
      </c>
      <c r="AS78" s="109" t="str">
        <f t="shared" si="11"/>
        <v xml:space="preserve"> </v>
      </c>
      <c r="AT78" s="109" t="str">
        <f t="shared" si="12"/>
        <v xml:space="preserve"> </v>
      </c>
      <c r="AU78" s="109" t="str">
        <f t="shared" si="13"/>
        <v xml:space="preserve"> </v>
      </c>
      <c r="AV78" s="109" t="str">
        <f t="shared" si="14"/>
        <v>x</v>
      </c>
      <c r="AW78" s="109" t="str">
        <f t="shared" si="15"/>
        <v xml:space="preserve"> </v>
      </c>
      <c r="AX78" s="109" t="str">
        <f t="shared" si="16"/>
        <v xml:space="preserve"> </v>
      </c>
      <c r="AY78" s="109" t="str">
        <f t="shared" si="17"/>
        <v xml:space="preserve"> </v>
      </c>
      <c r="AZ78" s="118">
        <f t="shared" si="18"/>
        <v>0</v>
      </c>
      <c r="BA78" s="119">
        <f t="shared" si="19"/>
        <v>1</v>
      </c>
      <c r="BB78" s="119">
        <f t="shared" si="20"/>
        <v>0</v>
      </c>
      <c r="BC78" s="109">
        <f t="shared" si="21"/>
        <v>1</v>
      </c>
      <c r="BD78" s="79">
        <f t="shared" si="22"/>
        <v>0</v>
      </c>
      <c r="BE78" s="158" t="str">
        <f t="shared" si="23"/>
        <v>Sich an der Gestaltung des Aufenthaltsortes beteiligen</v>
      </c>
      <c r="BF78" s="165" t="s">
        <v>214</v>
      </c>
      <c r="BG78" s="158">
        <f t="shared" si="24"/>
        <v>0</v>
      </c>
      <c r="BH78" s="165"/>
    </row>
    <row r="79" spans="1:64" ht="45" x14ac:dyDescent="0.2">
      <c r="A79" s="162" t="str">
        <f t="shared" si="0"/>
        <v>X</v>
      </c>
      <c r="B79" s="163" t="s">
        <v>246</v>
      </c>
      <c r="C79" s="274" t="s">
        <v>311</v>
      </c>
      <c r="D79" s="275"/>
      <c r="E79" s="275"/>
      <c r="F79" s="275"/>
      <c r="G79" s="275"/>
      <c r="H79" s="275"/>
      <c r="I79" s="275"/>
      <c r="J79" s="275"/>
      <c r="K79" s="275"/>
      <c r="L79" s="275"/>
      <c r="M79" s="159"/>
      <c r="N79" s="160"/>
      <c r="O79" s="160"/>
      <c r="P79" s="160"/>
      <c r="Q79" s="160"/>
      <c r="R79" s="160"/>
      <c r="S79" s="160"/>
      <c r="T79" s="160"/>
      <c r="U79" s="160"/>
      <c r="V79" s="160"/>
      <c r="W79" s="161"/>
      <c r="X79" s="271"/>
      <c r="Y79" s="272"/>
      <c r="Z79" s="272"/>
      <c r="AA79" s="272"/>
      <c r="AB79" s="272"/>
      <c r="AC79" s="272"/>
      <c r="AD79" s="272"/>
      <c r="AE79" s="272"/>
      <c r="AF79" s="272"/>
      <c r="AG79" s="273"/>
      <c r="AH79" s="176" t="str">
        <f t="shared" si="1"/>
        <v>Achtung - Eintrag zwingend</v>
      </c>
      <c r="AI79" s="50" t="s">
        <v>12</v>
      </c>
      <c r="AJ79" s="50">
        <f t="shared" si="2"/>
        <v>1</v>
      </c>
      <c r="AK79" s="50">
        <f t="shared" si="3"/>
        <v>0</v>
      </c>
      <c r="AL79" s="113">
        <f t="shared" si="4"/>
        <v>0</v>
      </c>
      <c r="AM79" s="113">
        <f t="shared" si="5"/>
        <v>0</v>
      </c>
      <c r="AN79" s="113">
        <f t="shared" si="6"/>
        <v>0</v>
      </c>
      <c r="AO79" s="109">
        <f t="shared" si="7"/>
        <v>0</v>
      </c>
      <c r="AP79" s="109">
        <f t="shared" si="8"/>
        <v>0</v>
      </c>
      <c r="AQ79" s="109">
        <f t="shared" si="9"/>
        <v>2</v>
      </c>
      <c r="AR79" s="109">
        <f t="shared" si="10"/>
        <v>2</v>
      </c>
      <c r="AS79" s="109" t="str">
        <f t="shared" si="11"/>
        <v xml:space="preserve"> </v>
      </c>
      <c r="AT79" s="109" t="str">
        <f t="shared" si="12"/>
        <v xml:space="preserve"> </v>
      </c>
      <c r="AU79" s="109" t="str">
        <f t="shared" si="13"/>
        <v xml:space="preserve"> </v>
      </c>
      <c r="AV79" s="109" t="str">
        <f t="shared" si="14"/>
        <v>x</v>
      </c>
      <c r="AW79" s="109" t="str">
        <f t="shared" si="15"/>
        <v xml:space="preserve"> </v>
      </c>
      <c r="AX79" s="109" t="str">
        <f t="shared" si="16"/>
        <v xml:space="preserve"> </v>
      </c>
      <c r="AY79" s="109" t="str">
        <f t="shared" si="17"/>
        <v xml:space="preserve"> </v>
      </c>
      <c r="AZ79" s="118">
        <f t="shared" si="18"/>
        <v>0</v>
      </c>
      <c r="BA79" s="119">
        <f t="shared" si="19"/>
        <v>1</v>
      </c>
      <c r="BB79" s="119">
        <f t="shared" si="20"/>
        <v>0</v>
      </c>
      <c r="BC79" s="109">
        <f t="shared" si="21"/>
        <v>1</v>
      </c>
      <c r="BD79" s="79">
        <f t="shared" si="22"/>
        <v>0</v>
      </c>
      <c r="BE79" s="158" t="str">
        <f t="shared" si="23"/>
        <v>In der Ernährung und Verpflegung Unterstützung bieten</v>
      </c>
      <c r="BF79" s="165" t="s">
        <v>214</v>
      </c>
      <c r="BG79" s="158">
        <f t="shared" si="24"/>
        <v>0</v>
      </c>
      <c r="BH79" s="165"/>
    </row>
    <row r="80" spans="1:64" ht="45" x14ac:dyDescent="0.2">
      <c r="A80" s="162" t="str">
        <f t="shared" ref="A80" si="25">IF(BC80=1,"X"," ")</f>
        <v>X</v>
      </c>
      <c r="B80" s="163" t="s">
        <v>247</v>
      </c>
      <c r="C80" s="274" t="s">
        <v>312</v>
      </c>
      <c r="D80" s="275"/>
      <c r="E80" s="275"/>
      <c r="F80" s="275"/>
      <c r="G80" s="275"/>
      <c r="H80" s="275"/>
      <c r="I80" s="275"/>
      <c r="J80" s="275"/>
      <c r="K80" s="275"/>
      <c r="L80" s="275"/>
      <c r="M80" s="159"/>
      <c r="N80" s="160"/>
      <c r="O80" s="160"/>
      <c r="P80" s="160"/>
      <c r="Q80" s="160"/>
      <c r="R80" s="160"/>
      <c r="S80" s="160"/>
      <c r="T80" s="160"/>
      <c r="U80" s="160"/>
      <c r="V80" s="160"/>
      <c r="W80" s="161"/>
      <c r="X80" s="271"/>
      <c r="Y80" s="272"/>
      <c r="Z80" s="272"/>
      <c r="AA80" s="272"/>
      <c r="AB80" s="272"/>
      <c r="AC80" s="272"/>
      <c r="AD80" s="272"/>
      <c r="AE80" s="272"/>
      <c r="AF80" s="272"/>
      <c r="AG80" s="273"/>
      <c r="AH80" s="176" t="str">
        <f t="shared" ref="AH80" si="26">IF(BB80=1,"Achtung - nur 1 Bewertung pro Zeile gültig",(IF(BA80=1,"Achtung - Eintrag zwingend"," ")))</f>
        <v>Achtung - Eintrag zwingend</v>
      </c>
      <c r="AI80" s="50" t="s">
        <v>12</v>
      </c>
      <c r="AJ80" s="50">
        <f t="shared" ref="AJ80" si="27">IF(AV80="x",1,0)</f>
        <v>1</v>
      </c>
      <c r="AK80" s="50">
        <f t="shared" ref="AK80" si="28">AL80+AM80</f>
        <v>0</v>
      </c>
      <c r="AL80" s="113">
        <f t="shared" ref="AL80" si="29">COUNTIF(M80:Q80,"*")</f>
        <v>0</v>
      </c>
      <c r="AM80" s="113">
        <f t="shared" ref="AM80" si="30">COUNTIF(R80:W80,"*")</f>
        <v>0</v>
      </c>
      <c r="AN80" s="113">
        <f t="shared" ref="AN80" si="31">COUNTIF(X80,"*")</f>
        <v>0</v>
      </c>
      <c r="AO80" s="109">
        <f t="shared" ref="AO80" si="32">AL80*3</f>
        <v>0</v>
      </c>
      <c r="AP80" s="109">
        <f t="shared" ref="AP80" si="33">AM80*5</f>
        <v>0</v>
      </c>
      <c r="AQ80" s="109">
        <f t="shared" ref="AQ80" si="34">IF(AN80=1,0,2)</f>
        <v>2</v>
      </c>
      <c r="AR80" s="109">
        <f t="shared" ref="AR80" si="35">AO80+AP80+AQ80</f>
        <v>2</v>
      </c>
      <c r="AS80" s="109" t="str">
        <f t="shared" ref="AS80" si="36">IF(AR80=0,"x"," ")</f>
        <v xml:space="preserve"> </v>
      </c>
      <c r="AT80" s="109" t="str">
        <f t="shared" ref="AT80" si="37">IF(AR80=3,"x"," ")</f>
        <v xml:space="preserve"> </v>
      </c>
      <c r="AU80" s="109" t="str">
        <f t="shared" ref="AU80" si="38">IF(AR80=5,"x"," ")</f>
        <v xml:space="preserve"> </v>
      </c>
      <c r="AV80" s="109" t="str">
        <f t="shared" ref="AV80" si="39">IF(AR80=2,"x"," ")</f>
        <v>x</v>
      </c>
      <c r="AW80" s="109" t="str">
        <f t="shared" ref="AW80" si="40">IF(AR80=7,"x"," ")</f>
        <v xml:space="preserve"> </v>
      </c>
      <c r="AX80" s="109" t="str">
        <f t="shared" ref="AX80" si="41">IF(AR80=6,"x"," ")</f>
        <v xml:space="preserve"> </v>
      </c>
      <c r="AY80" s="109" t="str">
        <f t="shared" ref="AY80" si="42">IF(AR80&gt;7,"x"," ")</f>
        <v xml:space="preserve"> </v>
      </c>
      <c r="AZ80" s="118">
        <f t="shared" ref="AZ80" si="43">IF(AS80="x",1,(IF(AT80="x",1,(IF(AU80="x",1,0)))))</f>
        <v>0</v>
      </c>
      <c r="BA80" s="119">
        <f t="shared" ref="BA80" si="44">IF(AV80="x",1,(IF(AW80="x",1,0)))</f>
        <v>1</v>
      </c>
      <c r="BB80" s="119">
        <f t="shared" ref="BB80" si="45">IF(AX80="x",1,(IF(AY80="x",1,0)))</f>
        <v>0</v>
      </c>
      <c r="BC80" s="109">
        <f t="shared" ref="BC80" si="46">IF(BA80=1,1,(IF(BB80=1,1,0)))</f>
        <v>1</v>
      </c>
      <c r="BD80" s="79">
        <f t="shared" ref="BD80" si="47">COUNTIF(AM80:AN80,"&gt;0")</f>
        <v>0</v>
      </c>
      <c r="BE80" s="158" t="str">
        <f t="shared" ref="BE80" si="48">C80</f>
        <v>Alltägliche Haushaltarbeiten gestalten</v>
      </c>
      <c r="BF80" s="165" t="s">
        <v>214</v>
      </c>
      <c r="BG80" s="158">
        <f t="shared" ref="BG80" si="49">X80</f>
        <v>0</v>
      </c>
      <c r="BH80" s="165"/>
    </row>
    <row r="81" spans="1:61" ht="45" x14ac:dyDescent="0.2">
      <c r="A81" s="162" t="str">
        <f t="shared" ref="A81" si="50">IF(BC81=1,"X"," ")</f>
        <v>X</v>
      </c>
      <c r="B81" s="163" t="s">
        <v>248</v>
      </c>
      <c r="C81" s="274" t="s">
        <v>298</v>
      </c>
      <c r="D81" s="275"/>
      <c r="E81" s="275"/>
      <c r="F81" s="275"/>
      <c r="G81" s="275"/>
      <c r="H81" s="275"/>
      <c r="I81" s="275"/>
      <c r="J81" s="275"/>
      <c r="K81" s="275"/>
      <c r="L81" s="275"/>
      <c r="M81" s="159"/>
      <c r="N81" s="160"/>
      <c r="O81" s="160"/>
      <c r="P81" s="160"/>
      <c r="Q81" s="160"/>
      <c r="R81" s="160"/>
      <c r="S81" s="160"/>
      <c r="T81" s="160"/>
      <c r="U81" s="160"/>
      <c r="V81" s="160"/>
      <c r="W81" s="161"/>
      <c r="X81" s="271"/>
      <c r="Y81" s="272"/>
      <c r="Z81" s="272"/>
      <c r="AA81" s="272"/>
      <c r="AB81" s="272"/>
      <c r="AC81" s="272"/>
      <c r="AD81" s="272"/>
      <c r="AE81" s="272"/>
      <c r="AF81" s="272"/>
      <c r="AG81" s="273"/>
      <c r="AH81" s="176" t="str">
        <f t="shared" ref="AH81" si="51">IF(BB81=1,"Achtung - nur 1 Bewertung pro Zeile gültig",(IF(BA81=1,"Achtung - Eintrag zwingend"," ")))</f>
        <v>Achtung - Eintrag zwingend</v>
      </c>
      <c r="AI81" s="50" t="s">
        <v>12</v>
      </c>
      <c r="AJ81" s="50">
        <f t="shared" ref="AJ81" si="52">IF(AV81="x",1,0)</f>
        <v>1</v>
      </c>
      <c r="AK81" s="50">
        <f t="shared" ref="AK81" si="53">AL81+AM81</f>
        <v>0</v>
      </c>
      <c r="AL81" s="113">
        <f t="shared" ref="AL81" si="54">COUNTIF(M81:Q81,"*")</f>
        <v>0</v>
      </c>
      <c r="AM81" s="113">
        <f t="shared" ref="AM81" si="55">COUNTIF(R81:W81,"*")</f>
        <v>0</v>
      </c>
      <c r="AN81" s="113">
        <f t="shared" ref="AN81" si="56">COUNTIF(X81,"*")</f>
        <v>0</v>
      </c>
      <c r="AO81" s="109">
        <f t="shared" ref="AO81" si="57">AL81*3</f>
        <v>0</v>
      </c>
      <c r="AP81" s="109">
        <f t="shared" ref="AP81" si="58">AM81*5</f>
        <v>0</v>
      </c>
      <c r="AQ81" s="109">
        <f t="shared" ref="AQ81" si="59">IF(AN81=1,0,2)</f>
        <v>2</v>
      </c>
      <c r="AR81" s="109">
        <f t="shared" ref="AR81" si="60">AO81+AP81+AQ81</f>
        <v>2</v>
      </c>
      <c r="AS81" s="109" t="str">
        <f t="shared" ref="AS81" si="61">IF(AR81=0,"x"," ")</f>
        <v xml:space="preserve"> </v>
      </c>
      <c r="AT81" s="109" t="str">
        <f t="shared" ref="AT81" si="62">IF(AR81=3,"x"," ")</f>
        <v xml:space="preserve"> </v>
      </c>
      <c r="AU81" s="109" t="str">
        <f t="shared" ref="AU81" si="63">IF(AR81=5,"x"," ")</f>
        <v xml:space="preserve"> </v>
      </c>
      <c r="AV81" s="109" t="str">
        <f t="shared" ref="AV81" si="64">IF(AR81=2,"x"," ")</f>
        <v>x</v>
      </c>
      <c r="AW81" s="109" t="str">
        <f t="shared" ref="AW81" si="65">IF(AR81=7,"x"," ")</f>
        <v xml:space="preserve"> </v>
      </c>
      <c r="AX81" s="109" t="str">
        <f t="shared" ref="AX81" si="66">IF(AR81=6,"x"," ")</f>
        <v xml:space="preserve"> </v>
      </c>
      <c r="AY81" s="109" t="str">
        <f t="shared" ref="AY81" si="67">IF(AR81&gt;7,"x"," ")</f>
        <v xml:space="preserve"> </v>
      </c>
      <c r="AZ81" s="118">
        <f t="shared" ref="AZ81" si="68">IF(AS81="x",1,(IF(AT81="x",1,(IF(AU81="x",1,0)))))</f>
        <v>0</v>
      </c>
      <c r="BA81" s="119">
        <f t="shared" ref="BA81" si="69">IF(AV81="x",1,(IF(AW81="x",1,0)))</f>
        <v>1</v>
      </c>
      <c r="BB81" s="119">
        <f t="shared" ref="BB81" si="70">IF(AX81="x",1,(IF(AY81="x",1,0)))</f>
        <v>0</v>
      </c>
      <c r="BC81" s="109">
        <f t="shared" ref="BC81" si="71">IF(BA81=1,1,(IF(BB81=1,1,0)))</f>
        <v>1</v>
      </c>
      <c r="BD81" s="79">
        <f t="shared" ref="BD81" si="72">COUNTIF(AM81:AN81,"&gt;0")</f>
        <v>0</v>
      </c>
      <c r="BE81" s="158" t="str">
        <f t="shared" ref="BE81" si="73">C81</f>
        <v>Die Sicherheit berücksichtigen und in Notfallsituationen richtig handeln</v>
      </c>
      <c r="BF81" s="165" t="s">
        <v>214</v>
      </c>
      <c r="BG81" s="158">
        <f t="shared" ref="BG81" si="74">X81</f>
        <v>0</v>
      </c>
      <c r="BH81" s="165"/>
    </row>
    <row r="82" spans="1:61" ht="25.5" x14ac:dyDescent="0.35">
      <c r="A82" s="1"/>
      <c r="B82" s="48" t="s">
        <v>0</v>
      </c>
      <c r="C82" s="330" t="s">
        <v>309</v>
      </c>
      <c r="D82" s="330"/>
      <c r="E82" s="330"/>
      <c r="F82" s="330"/>
      <c r="G82" s="330"/>
      <c r="H82" s="330"/>
      <c r="I82" s="330"/>
      <c r="J82" s="330"/>
      <c r="K82" s="330"/>
      <c r="L82" s="331"/>
      <c r="M82" s="86">
        <v>6</v>
      </c>
      <c r="N82" s="87">
        <v>5.5</v>
      </c>
      <c r="O82" s="88">
        <v>5</v>
      </c>
      <c r="P82" s="87">
        <v>4.5</v>
      </c>
      <c r="Q82" s="88">
        <v>4</v>
      </c>
      <c r="R82" s="87">
        <v>3.5</v>
      </c>
      <c r="S82" s="88">
        <v>3</v>
      </c>
      <c r="T82" s="87">
        <v>2.5</v>
      </c>
      <c r="U82" s="88">
        <v>2</v>
      </c>
      <c r="V82" s="87">
        <v>1.5</v>
      </c>
      <c r="W82" s="89">
        <v>1</v>
      </c>
      <c r="X82" s="332" t="s">
        <v>96</v>
      </c>
      <c r="Y82" s="333"/>
      <c r="Z82" s="333"/>
      <c r="AA82" s="333"/>
      <c r="AB82" s="333"/>
      <c r="AC82" s="333"/>
      <c r="AD82" s="333"/>
      <c r="AE82" s="333"/>
      <c r="AF82" s="333"/>
      <c r="AG82" s="333"/>
      <c r="AH82" s="148"/>
      <c r="AI82" s="50"/>
      <c r="AJ82" s="50"/>
      <c r="AK82" s="50"/>
      <c r="AL82" s="50"/>
      <c r="AM82" s="50"/>
      <c r="AN82" s="50"/>
      <c r="AO82" s="50"/>
      <c r="AP82" s="50"/>
      <c r="AQ82" s="50"/>
      <c r="AR82" s="50"/>
      <c r="AS82" s="50"/>
      <c r="AT82" s="50"/>
      <c r="AU82" s="50"/>
      <c r="AV82" s="50"/>
      <c r="AW82" s="50"/>
      <c r="AX82" s="50"/>
      <c r="AY82" s="50"/>
      <c r="AZ82" s="50"/>
      <c r="BA82" s="50"/>
      <c r="BB82" s="50"/>
      <c r="BC82" s="50"/>
    </row>
    <row r="83" spans="1:61" ht="30" x14ac:dyDescent="0.35">
      <c r="A83" s="1"/>
      <c r="B83" s="16">
        <v>2</v>
      </c>
      <c r="C83" s="336" t="s">
        <v>261</v>
      </c>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8"/>
      <c r="AH83" s="148"/>
      <c r="AI83" s="50"/>
      <c r="AJ83" s="50"/>
      <c r="AK83" s="50"/>
      <c r="AL83" s="50"/>
      <c r="AM83" s="50"/>
      <c r="AN83" s="50"/>
      <c r="AO83" s="50"/>
      <c r="AP83" s="50"/>
      <c r="AQ83" s="50"/>
      <c r="AR83" s="50"/>
      <c r="AS83" s="50"/>
      <c r="AT83" s="50"/>
      <c r="AU83" s="50"/>
      <c r="AV83" s="50"/>
      <c r="AW83" s="50"/>
      <c r="AX83" s="50"/>
      <c r="AY83" s="50"/>
      <c r="AZ83" s="50"/>
      <c r="BA83" s="50"/>
      <c r="BB83" s="50"/>
      <c r="BC83" s="50"/>
      <c r="BH83" s="183" t="s">
        <v>171</v>
      </c>
      <c r="BI83" s="177" t="str">
        <f>C83</f>
        <v>Die Teilnahme der betreuten Personen am sozialen, gesellschaftlichen und kulturellen Leben fördern</v>
      </c>
    </row>
    <row r="84" spans="1:61" ht="45" x14ac:dyDescent="0.2">
      <c r="A84" s="162" t="str">
        <f t="shared" ref="A84:A86" si="75">IF(BC84=1,"X"," ")</f>
        <v>X</v>
      </c>
      <c r="B84" s="163" t="s">
        <v>249</v>
      </c>
      <c r="C84" s="274" t="s">
        <v>313</v>
      </c>
      <c r="D84" s="275"/>
      <c r="E84" s="275"/>
      <c r="F84" s="275"/>
      <c r="G84" s="275"/>
      <c r="H84" s="275"/>
      <c r="I84" s="275"/>
      <c r="J84" s="275"/>
      <c r="K84" s="275"/>
      <c r="L84" s="275"/>
      <c r="M84" s="159"/>
      <c r="N84" s="160"/>
      <c r="O84" s="160"/>
      <c r="P84" s="160"/>
      <c r="Q84" s="160"/>
      <c r="R84" s="160"/>
      <c r="S84" s="160"/>
      <c r="T84" s="160"/>
      <c r="U84" s="160"/>
      <c r="V84" s="160"/>
      <c r="W84" s="161"/>
      <c r="X84" s="271"/>
      <c r="Y84" s="272"/>
      <c r="Z84" s="272"/>
      <c r="AA84" s="272"/>
      <c r="AB84" s="272"/>
      <c r="AC84" s="272"/>
      <c r="AD84" s="272"/>
      <c r="AE84" s="272"/>
      <c r="AF84" s="272"/>
      <c r="AG84" s="273"/>
      <c r="AH84" s="176" t="str">
        <f t="shared" ref="AH84:AH86" si="76">IF(BB84=1,"Achtung - nur 1 Bewertung pro Zeile gültig",(IF(BA84=1,"Achtung - Eintrag zwingend"," ")))</f>
        <v>Achtung - Eintrag zwingend</v>
      </c>
      <c r="AI84" s="50" t="s">
        <v>12</v>
      </c>
      <c r="AJ84" s="50">
        <f t="shared" ref="AJ84:AJ86" si="77">IF(AV84="x",1,0)</f>
        <v>1</v>
      </c>
      <c r="AK84" s="50">
        <f t="shared" ref="AK84:AK86" si="78">AL84+AM84</f>
        <v>0</v>
      </c>
      <c r="AL84" s="113">
        <f t="shared" ref="AL84:AL86" si="79">COUNTIF(M84:Q84,"*")</f>
        <v>0</v>
      </c>
      <c r="AM84" s="113">
        <f t="shared" ref="AM84:AM86" si="80">COUNTIF(R84:W84,"*")</f>
        <v>0</v>
      </c>
      <c r="AN84" s="113">
        <f t="shared" ref="AN84:AN86" si="81">COUNTIF(X84,"*")</f>
        <v>0</v>
      </c>
      <c r="AO84" s="109">
        <f t="shared" ref="AO84:AO86" si="82">AL84*3</f>
        <v>0</v>
      </c>
      <c r="AP84" s="109">
        <f t="shared" ref="AP84:AP86" si="83">AM84*5</f>
        <v>0</v>
      </c>
      <c r="AQ84" s="109">
        <f t="shared" ref="AQ84:AQ86" si="84">IF(AN84=1,0,2)</f>
        <v>2</v>
      </c>
      <c r="AR84" s="109">
        <f t="shared" ref="AR84:AR86" si="85">AO84+AP84+AQ84</f>
        <v>2</v>
      </c>
      <c r="AS84" s="109" t="str">
        <f t="shared" ref="AS84:AS86" si="86">IF(AR84=0,"x"," ")</f>
        <v xml:space="preserve"> </v>
      </c>
      <c r="AT84" s="109" t="str">
        <f t="shared" ref="AT84:AT86" si="87">IF(AR84=3,"x"," ")</f>
        <v xml:space="preserve"> </v>
      </c>
      <c r="AU84" s="109" t="str">
        <f t="shared" ref="AU84:AU86" si="88">IF(AR84=5,"x"," ")</f>
        <v xml:space="preserve"> </v>
      </c>
      <c r="AV84" s="109" t="str">
        <f t="shared" ref="AV84:AV86" si="89">IF(AR84=2,"x"," ")</f>
        <v>x</v>
      </c>
      <c r="AW84" s="109" t="str">
        <f t="shared" ref="AW84:AW86" si="90">IF(AR84=7,"x"," ")</f>
        <v xml:space="preserve"> </v>
      </c>
      <c r="AX84" s="109" t="str">
        <f t="shared" ref="AX84:AX86" si="91">IF(AR84=6,"x"," ")</f>
        <v xml:space="preserve"> </v>
      </c>
      <c r="AY84" s="109" t="str">
        <f t="shared" ref="AY84:AY86" si="92">IF(AR84&gt;7,"x"," ")</f>
        <v xml:space="preserve"> </v>
      </c>
      <c r="AZ84" s="118">
        <f t="shared" ref="AZ84:AZ86" si="93">IF(AS84="x",1,(IF(AT84="x",1,(IF(AU84="x",1,0)))))</f>
        <v>0</v>
      </c>
      <c r="BA84" s="119">
        <f t="shared" ref="BA84:BA86" si="94">IF(AV84="x",1,(IF(AW84="x",1,0)))</f>
        <v>1</v>
      </c>
      <c r="BB84" s="119">
        <f t="shared" ref="BB84:BB86" si="95">IF(AX84="x",1,(IF(AY84="x",1,0)))</f>
        <v>0</v>
      </c>
      <c r="BC84" s="109">
        <f t="shared" ref="BC84:BC86" si="96">IF(BA84=1,1,(IF(BB84=1,1,0)))</f>
        <v>1</v>
      </c>
      <c r="BD84" s="79">
        <f t="shared" ref="BD84:BD86" si="97">COUNTIF(AM84:AN84,"&gt;0")</f>
        <v>0</v>
      </c>
      <c r="BE84" s="158" t="str">
        <f t="shared" ref="BE84:BE86" si="98">C84</f>
        <v>Den Alltag am Betreuungsort bedürfnisorientiert gestalten</v>
      </c>
      <c r="BF84" s="165" t="s">
        <v>214</v>
      </c>
      <c r="BG84" s="158">
        <f t="shared" ref="BG84:BG86" si="99">X84</f>
        <v>0</v>
      </c>
      <c r="BH84" s="165"/>
    </row>
    <row r="85" spans="1:61" ht="45" x14ac:dyDescent="0.2">
      <c r="A85" s="162" t="str">
        <f t="shared" si="75"/>
        <v>X</v>
      </c>
      <c r="B85" s="163" t="s">
        <v>250</v>
      </c>
      <c r="C85" s="274" t="s">
        <v>314</v>
      </c>
      <c r="D85" s="275"/>
      <c r="E85" s="275"/>
      <c r="F85" s="275"/>
      <c r="G85" s="275"/>
      <c r="H85" s="275"/>
      <c r="I85" s="275"/>
      <c r="J85" s="275"/>
      <c r="K85" s="275"/>
      <c r="L85" s="275"/>
      <c r="M85" s="159"/>
      <c r="N85" s="160"/>
      <c r="O85" s="160"/>
      <c r="P85" s="160"/>
      <c r="Q85" s="160"/>
      <c r="R85" s="160"/>
      <c r="S85" s="160"/>
      <c r="T85" s="160"/>
      <c r="U85" s="160"/>
      <c r="V85" s="160"/>
      <c r="W85" s="161"/>
      <c r="X85" s="271"/>
      <c r="Y85" s="272"/>
      <c r="Z85" s="272"/>
      <c r="AA85" s="272"/>
      <c r="AB85" s="272"/>
      <c r="AC85" s="272"/>
      <c r="AD85" s="272"/>
      <c r="AE85" s="272"/>
      <c r="AF85" s="272"/>
      <c r="AG85" s="273"/>
      <c r="AH85" s="176" t="str">
        <f t="shared" si="76"/>
        <v>Achtung - Eintrag zwingend</v>
      </c>
      <c r="AI85" s="50" t="s">
        <v>12</v>
      </c>
      <c r="AJ85" s="50">
        <f t="shared" si="77"/>
        <v>1</v>
      </c>
      <c r="AK85" s="50">
        <f t="shared" si="78"/>
        <v>0</v>
      </c>
      <c r="AL85" s="113">
        <f t="shared" si="79"/>
        <v>0</v>
      </c>
      <c r="AM85" s="113">
        <f t="shared" si="80"/>
        <v>0</v>
      </c>
      <c r="AN85" s="113">
        <f t="shared" si="81"/>
        <v>0</v>
      </c>
      <c r="AO85" s="109">
        <f t="shared" si="82"/>
        <v>0</v>
      </c>
      <c r="AP85" s="109">
        <f t="shared" si="83"/>
        <v>0</v>
      </c>
      <c r="AQ85" s="109">
        <f t="shared" si="84"/>
        <v>2</v>
      </c>
      <c r="AR85" s="109">
        <f t="shared" si="85"/>
        <v>2</v>
      </c>
      <c r="AS85" s="109" t="str">
        <f t="shared" si="86"/>
        <v xml:space="preserve"> </v>
      </c>
      <c r="AT85" s="109" t="str">
        <f t="shared" si="87"/>
        <v xml:space="preserve"> </v>
      </c>
      <c r="AU85" s="109" t="str">
        <f t="shared" si="88"/>
        <v xml:space="preserve"> </v>
      </c>
      <c r="AV85" s="109" t="str">
        <f t="shared" si="89"/>
        <v>x</v>
      </c>
      <c r="AW85" s="109" t="str">
        <f t="shared" si="90"/>
        <v xml:space="preserve"> </v>
      </c>
      <c r="AX85" s="109" t="str">
        <f t="shared" si="91"/>
        <v xml:space="preserve"> </v>
      </c>
      <c r="AY85" s="109" t="str">
        <f t="shared" si="92"/>
        <v xml:space="preserve"> </v>
      </c>
      <c r="AZ85" s="118">
        <f t="shared" si="93"/>
        <v>0</v>
      </c>
      <c r="BA85" s="119">
        <f t="shared" si="94"/>
        <v>1</v>
      </c>
      <c r="BB85" s="119">
        <f t="shared" si="95"/>
        <v>0</v>
      </c>
      <c r="BC85" s="109">
        <f t="shared" si="96"/>
        <v>1</v>
      </c>
      <c r="BD85" s="79">
        <f t="shared" si="97"/>
        <v>0</v>
      </c>
      <c r="BE85" s="158" t="str">
        <f t="shared" si="98"/>
        <v>Gespräche führen mit den betreuten Menschen und ihren Angehörigen und Bezugspersonen</v>
      </c>
      <c r="BF85" s="165" t="s">
        <v>214</v>
      </c>
      <c r="BG85" s="158">
        <f t="shared" si="99"/>
        <v>0</v>
      </c>
      <c r="BH85" s="165"/>
    </row>
    <row r="86" spans="1:61" ht="45" x14ac:dyDescent="0.2">
      <c r="A86" s="162" t="str">
        <f t="shared" si="75"/>
        <v>X</v>
      </c>
      <c r="B86" s="163" t="s">
        <v>251</v>
      </c>
      <c r="C86" s="274" t="s">
        <v>262</v>
      </c>
      <c r="D86" s="275"/>
      <c r="E86" s="275"/>
      <c r="F86" s="275"/>
      <c r="G86" s="275"/>
      <c r="H86" s="275"/>
      <c r="I86" s="275"/>
      <c r="J86" s="275"/>
      <c r="K86" s="275"/>
      <c r="L86" s="275"/>
      <c r="M86" s="159"/>
      <c r="N86" s="160"/>
      <c r="O86" s="160"/>
      <c r="P86" s="160"/>
      <c r="Q86" s="160"/>
      <c r="R86" s="160"/>
      <c r="S86" s="160"/>
      <c r="T86" s="160"/>
      <c r="U86" s="160"/>
      <c r="V86" s="160"/>
      <c r="W86" s="161"/>
      <c r="X86" s="271"/>
      <c r="Y86" s="272"/>
      <c r="Z86" s="272"/>
      <c r="AA86" s="272"/>
      <c r="AB86" s="272"/>
      <c r="AC86" s="272"/>
      <c r="AD86" s="272"/>
      <c r="AE86" s="272"/>
      <c r="AF86" s="272"/>
      <c r="AG86" s="273"/>
      <c r="AH86" s="176" t="str">
        <f t="shared" si="76"/>
        <v>Achtung - Eintrag zwingend</v>
      </c>
      <c r="AI86" s="50" t="s">
        <v>12</v>
      </c>
      <c r="AJ86" s="50">
        <f t="shared" si="77"/>
        <v>1</v>
      </c>
      <c r="AK86" s="50">
        <f t="shared" si="78"/>
        <v>0</v>
      </c>
      <c r="AL86" s="113">
        <f t="shared" si="79"/>
        <v>0</v>
      </c>
      <c r="AM86" s="113">
        <f t="shared" si="80"/>
        <v>0</v>
      </c>
      <c r="AN86" s="113">
        <f t="shared" si="81"/>
        <v>0</v>
      </c>
      <c r="AO86" s="109">
        <f t="shared" si="82"/>
        <v>0</v>
      </c>
      <c r="AP86" s="109">
        <f t="shared" si="83"/>
        <v>0</v>
      </c>
      <c r="AQ86" s="109">
        <f t="shared" si="84"/>
        <v>2</v>
      </c>
      <c r="AR86" s="109">
        <f t="shared" si="85"/>
        <v>2</v>
      </c>
      <c r="AS86" s="109" t="str">
        <f t="shared" si="86"/>
        <v xml:space="preserve"> </v>
      </c>
      <c r="AT86" s="109" t="str">
        <f t="shared" si="87"/>
        <v xml:space="preserve"> </v>
      </c>
      <c r="AU86" s="109" t="str">
        <f t="shared" si="88"/>
        <v xml:space="preserve"> </v>
      </c>
      <c r="AV86" s="109" t="str">
        <f t="shared" si="89"/>
        <v>x</v>
      </c>
      <c r="AW86" s="109" t="str">
        <f t="shared" si="90"/>
        <v xml:space="preserve"> </v>
      </c>
      <c r="AX86" s="109" t="str">
        <f t="shared" si="91"/>
        <v xml:space="preserve"> </v>
      </c>
      <c r="AY86" s="109" t="str">
        <f t="shared" si="92"/>
        <v xml:space="preserve"> </v>
      </c>
      <c r="AZ86" s="118">
        <f t="shared" si="93"/>
        <v>0</v>
      </c>
      <c r="BA86" s="119">
        <f t="shared" si="94"/>
        <v>1</v>
      </c>
      <c r="BB86" s="119">
        <f t="shared" si="95"/>
        <v>0</v>
      </c>
      <c r="BC86" s="109">
        <f t="shared" si="96"/>
        <v>1</v>
      </c>
      <c r="BD86" s="79">
        <f t="shared" si="97"/>
        <v>0</v>
      </c>
      <c r="BE86" s="158" t="str">
        <f t="shared" si="98"/>
        <v>Kreative Aktivitäten zur Anregung und Animation durchführen</v>
      </c>
      <c r="BF86" s="165" t="s">
        <v>214</v>
      </c>
      <c r="BG86" s="158">
        <f t="shared" si="99"/>
        <v>0</v>
      </c>
      <c r="BH86" s="165"/>
    </row>
    <row r="87" spans="1:61" ht="45" x14ac:dyDescent="0.2">
      <c r="A87" s="162" t="str">
        <f t="shared" ref="A87" si="100">IF(BC87=1,"X"," ")</f>
        <v>X</v>
      </c>
      <c r="B87" s="163" t="s">
        <v>252</v>
      </c>
      <c r="C87" s="274" t="s">
        <v>315</v>
      </c>
      <c r="D87" s="275"/>
      <c r="E87" s="275"/>
      <c r="F87" s="275"/>
      <c r="G87" s="275"/>
      <c r="H87" s="275"/>
      <c r="I87" s="275"/>
      <c r="J87" s="275"/>
      <c r="K87" s="275"/>
      <c r="L87" s="275"/>
      <c r="M87" s="159"/>
      <c r="N87" s="160"/>
      <c r="O87" s="160"/>
      <c r="P87" s="160"/>
      <c r="Q87" s="160"/>
      <c r="R87" s="160"/>
      <c r="S87" s="160"/>
      <c r="T87" s="160"/>
      <c r="U87" s="160"/>
      <c r="V87" s="160"/>
      <c r="W87" s="161"/>
      <c r="X87" s="271"/>
      <c r="Y87" s="272"/>
      <c r="Z87" s="272"/>
      <c r="AA87" s="272"/>
      <c r="AB87" s="272"/>
      <c r="AC87" s="272"/>
      <c r="AD87" s="272"/>
      <c r="AE87" s="272"/>
      <c r="AF87" s="272"/>
      <c r="AG87" s="273"/>
      <c r="AH87" s="176" t="str">
        <f t="shared" ref="AH87" si="101">IF(BB87=1,"Achtung - nur 1 Bewertung pro Zeile gültig",(IF(BA87=1,"Achtung - Eintrag zwingend"," ")))</f>
        <v>Achtung - Eintrag zwingend</v>
      </c>
      <c r="AI87" s="50" t="s">
        <v>12</v>
      </c>
      <c r="AJ87" s="50">
        <f t="shared" ref="AJ87" si="102">IF(AV87="x",1,0)</f>
        <v>1</v>
      </c>
      <c r="AK87" s="50">
        <f t="shared" ref="AK87" si="103">AL87+AM87</f>
        <v>0</v>
      </c>
      <c r="AL87" s="113">
        <f t="shared" ref="AL87" si="104">COUNTIF(M87:Q87,"*")</f>
        <v>0</v>
      </c>
      <c r="AM87" s="113">
        <f t="shared" ref="AM87" si="105">COUNTIF(R87:W87,"*")</f>
        <v>0</v>
      </c>
      <c r="AN87" s="113">
        <f t="shared" ref="AN87" si="106">COUNTIF(X87,"*")</f>
        <v>0</v>
      </c>
      <c r="AO87" s="109">
        <f t="shared" ref="AO87" si="107">AL87*3</f>
        <v>0</v>
      </c>
      <c r="AP87" s="109">
        <f t="shared" ref="AP87" si="108">AM87*5</f>
        <v>0</v>
      </c>
      <c r="AQ87" s="109">
        <f t="shared" ref="AQ87" si="109">IF(AN87=1,0,2)</f>
        <v>2</v>
      </c>
      <c r="AR87" s="109">
        <f t="shared" ref="AR87" si="110">AO87+AP87+AQ87</f>
        <v>2</v>
      </c>
      <c r="AS87" s="109" t="str">
        <f t="shared" ref="AS87" si="111">IF(AR87=0,"x"," ")</f>
        <v xml:space="preserve"> </v>
      </c>
      <c r="AT87" s="109" t="str">
        <f t="shared" ref="AT87" si="112">IF(AR87=3,"x"," ")</f>
        <v xml:space="preserve"> </v>
      </c>
      <c r="AU87" s="109" t="str">
        <f t="shared" ref="AU87" si="113">IF(AR87=5,"x"," ")</f>
        <v xml:space="preserve"> </v>
      </c>
      <c r="AV87" s="109" t="str">
        <f t="shared" ref="AV87" si="114">IF(AR87=2,"x"," ")</f>
        <v>x</v>
      </c>
      <c r="AW87" s="109" t="str">
        <f t="shared" ref="AW87" si="115">IF(AR87=7,"x"," ")</f>
        <v xml:space="preserve"> </v>
      </c>
      <c r="AX87" s="109" t="str">
        <f t="shared" ref="AX87" si="116">IF(AR87=6,"x"," ")</f>
        <v xml:space="preserve"> </v>
      </c>
      <c r="AY87" s="109" t="str">
        <f t="shared" ref="AY87" si="117">IF(AR87&gt;7,"x"," ")</f>
        <v xml:space="preserve"> </v>
      </c>
      <c r="AZ87" s="118">
        <f t="shared" ref="AZ87" si="118">IF(AS87="x",1,(IF(AT87="x",1,(IF(AU87="x",1,0)))))</f>
        <v>0</v>
      </c>
      <c r="BA87" s="119">
        <f t="shared" ref="BA87" si="119">IF(AV87="x",1,(IF(AW87="x",1,0)))</f>
        <v>1</v>
      </c>
      <c r="BB87" s="119">
        <f t="shared" ref="BB87" si="120">IF(AX87="x",1,(IF(AY87="x",1,0)))</f>
        <v>0</v>
      </c>
      <c r="BC87" s="109">
        <f t="shared" ref="BC87" si="121">IF(BA87=1,1,(IF(BB87=1,1,0)))</f>
        <v>1</v>
      </c>
      <c r="BD87" s="79">
        <f t="shared" ref="BD87" si="122">COUNTIF(AM87:AN87,"&gt;0")</f>
        <v>0</v>
      </c>
      <c r="BE87" s="158" t="str">
        <f t="shared" ref="BE87" si="123">C87</f>
        <v xml:space="preserve">Rituale, Feste, Feiertage im Tages-, Wochen- und Jahresablauf sowie individuel bedeutende Ereignisse gestalten
</v>
      </c>
      <c r="BF87" s="165" t="s">
        <v>214</v>
      </c>
      <c r="BG87" s="158">
        <f t="shared" ref="BG87" si="124">X87</f>
        <v>0</v>
      </c>
      <c r="BH87" s="165"/>
    </row>
    <row r="88" spans="1:61" ht="45" x14ac:dyDescent="0.2">
      <c r="A88" s="162" t="str">
        <f t="shared" ref="A88" si="125">IF(BC88=1,"X"," ")</f>
        <v>X</v>
      </c>
      <c r="B88" s="163" t="s">
        <v>253</v>
      </c>
      <c r="C88" s="274" t="s">
        <v>316</v>
      </c>
      <c r="D88" s="275"/>
      <c r="E88" s="275"/>
      <c r="F88" s="275"/>
      <c r="G88" s="275"/>
      <c r="H88" s="275"/>
      <c r="I88" s="275"/>
      <c r="J88" s="275"/>
      <c r="K88" s="275"/>
      <c r="L88" s="275"/>
      <c r="M88" s="159"/>
      <c r="N88" s="160"/>
      <c r="O88" s="160"/>
      <c r="P88" s="160"/>
      <c r="Q88" s="160"/>
      <c r="R88" s="160"/>
      <c r="S88" s="160"/>
      <c r="T88" s="160"/>
      <c r="U88" s="160"/>
      <c r="V88" s="160"/>
      <c r="W88" s="161"/>
      <c r="X88" s="271"/>
      <c r="Y88" s="272"/>
      <c r="Z88" s="272"/>
      <c r="AA88" s="272"/>
      <c r="AB88" s="272"/>
      <c r="AC88" s="272"/>
      <c r="AD88" s="272"/>
      <c r="AE88" s="272"/>
      <c r="AF88" s="272"/>
      <c r="AG88" s="273"/>
      <c r="AH88" s="176" t="str">
        <f t="shared" ref="AH88" si="126">IF(BB88=1,"Achtung - nur 1 Bewertung pro Zeile gültig",(IF(BA88=1,"Achtung - Eintrag zwingend"," ")))</f>
        <v>Achtung - Eintrag zwingend</v>
      </c>
      <c r="AI88" s="50" t="s">
        <v>12</v>
      </c>
      <c r="AJ88" s="50">
        <f t="shared" ref="AJ88" si="127">IF(AV88="x",1,0)</f>
        <v>1</v>
      </c>
      <c r="AK88" s="50">
        <f t="shared" ref="AK88" si="128">AL88+AM88</f>
        <v>0</v>
      </c>
      <c r="AL88" s="113">
        <f t="shared" ref="AL88" si="129">COUNTIF(M88:Q88,"*")</f>
        <v>0</v>
      </c>
      <c r="AM88" s="113">
        <f t="shared" ref="AM88" si="130">COUNTIF(R88:W88,"*")</f>
        <v>0</v>
      </c>
      <c r="AN88" s="113">
        <f t="shared" ref="AN88" si="131">COUNTIF(X88,"*")</f>
        <v>0</v>
      </c>
      <c r="AO88" s="109">
        <f t="shared" ref="AO88" si="132">AL88*3</f>
        <v>0</v>
      </c>
      <c r="AP88" s="109">
        <f t="shared" ref="AP88" si="133">AM88*5</f>
        <v>0</v>
      </c>
      <c r="AQ88" s="109">
        <f t="shared" ref="AQ88" si="134">IF(AN88=1,0,2)</f>
        <v>2</v>
      </c>
      <c r="AR88" s="109">
        <f t="shared" ref="AR88" si="135">AO88+AP88+AQ88</f>
        <v>2</v>
      </c>
      <c r="AS88" s="109" t="str">
        <f t="shared" ref="AS88" si="136">IF(AR88=0,"x"," ")</f>
        <v xml:space="preserve"> </v>
      </c>
      <c r="AT88" s="109" t="str">
        <f t="shared" ref="AT88" si="137">IF(AR88=3,"x"," ")</f>
        <v xml:space="preserve"> </v>
      </c>
      <c r="AU88" s="109" t="str">
        <f t="shared" ref="AU88" si="138">IF(AR88=5,"x"," ")</f>
        <v xml:space="preserve"> </v>
      </c>
      <c r="AV88" s="109" t="str">
        <f t="shared" ref="AV88" si="139">IF(AR88=2,"x"," ")</f>
        <v>x</v>
      </c>
      <c r="AW88" s="109" t="str">
        <f t="shared" ref="AW88" si="140">IF(AR88=7,"x"," ")</f>
        <v xml:space="preserve"> </v>
      </c>
      <c r="AX88" s="109" t="str">
        <f t="shared" ref="AX88" si="141">IF(AR88=6,"x"," ")</f>
        <v xml:space="preserve"> </v>
      </c>
      <c r="AY88" s="109" t="str">
        <f t="shared" ref="AY88" si="142">IF(AR88&gt;7,"x"," ")</f>
        <v xml:space="preserve"> </v>
      </c>
      <c r="AZ88" s="118">
        <f t="shared" ref="AZ88" si="143">IF(AS88="x",1,(IF(AT88="x",1,(IF(AU88="x",1,0)))))</f>
        <v>0</v>
      </c>
      <c r="BA88" s="119">
        <f t="shared" ref="BA88" si="144">IF(AV88="x",1,(IF(AW88="x",1,0)))</f>
        <v>1</v>
      </c>
      <c r="BB88" s="119">
        <f t="shared" ref="BB88" si="145">IF(AX88="x",1,(IF(AY88="x",1,0)))</f>
        <v>0</v>
      </c>
      <c r="BC88" s="109">
        <f t="shared" ref="BC88" si="146">IF(BA88=1,1,(IF(BB88=1,1,0)))</f>
        <v>1</v>
      </c>
      <c r="BD88" s="79">
        <f t="shared" ref="BD88" si="147">COUNTIF(AM88:AN88,"&gt;0")</f>
        <v>0</v>
      </c>
      <c r="BE88" s="158" t="str">
        <f t="shared" ref="BE88" si="148">C88</f>
        <v>Partizipation am gesellschaftlichen Leben ermöglichen</v>
      </c>
      <c r="BF88" s="165" t="s">
        <v>214</v>
      </c>
      <c r="BG88" s="158">
        <f t="shared" ref="BG88" si="149">X88</f>
        <v>0</v>
      </c>
      <c r="BH88" s="165"/>
    </row>
    <row r="89" spans="1:61" ht="25.5" x14ac:dyDescent="0.35">
      <c r="A89" s="1"/>
      <c r="B89" s="48" t="s">
        <v>0</v>
      </c>
      <c r="C89" s="330" t="s">
        <v>309</v>
      </c>
      <c r="D89" s="330"/>
      <c r="E89" s="330"/>
      <c r="F89" s="330"/>
      <c r="G89" s="330"/>
      <c r="H89" s="330"/>
      <c r="I89" s="330"/>
      <c r="J89" s="330"/>
      <c r="K89" s="330"/>
      <c r="L89" s="331"/>
      <c r="M89" s="86">
        <v>6</v>
      </c>
      <c r="N89" s="87">
        <v>5.5</v>
      </c>
      <c r="O89" s="88">
        <v>5</v>
      </c>
      <c r="P89" s="87">
        <v>4.5</v>
      </c>
      <c r="Q89" s="88">
        <v>4</v>
      </c>
      <c r="R89" s="87">
        <v>3.5</v>
      </c>
      <c r="S89" s="88">
        <v>3</v>
      </c>
      <c r="T89" s="87">
        <v>2.5</v>
      </c>
      <c r="U89" s="88">
        <v>2</v>
      </c>
      <c r="V89" s="87">
        <v>1.5</v>
      </c>
      <c r="W89" s="89">
        <v>1</v>
      </c>
      <c r="X89" s="332" t="s">
        <v>96</v>
      </c>
      <c r="Y89" s="333"/>
      <c r="Z89" s="333"/>
      <c r="AA89" s="333"/>
      <c r="AB89" s="333"/>
      <c r="AC89" s="333"/>
      <c r="AD89" s="333"/>
      <c r="AE89" s="333"/>
      <c r="AF89" s="333"/>
      <c r="AG89" s="333"/>
      <c r="AH89" s="148"/>
      <c r="AI89" s="50"/>
      <c r="AJ89" s="50"/>
      <c r="AK89" s="50"/>
      <c r="AL89" s="50"/>
      <c r="AM89" s="50"/>
      <c r="AN89" s="50"/>
      <c r="AO89" s="50"/>
      <c r="AP89" s="50"/>
      <c r="AQ89" s="50"/>
      <c r="AR89" s="50"/>
      <c r="AS89" s="50"/>
      <c r="AT89" s="50"/>
      <c r="AU89" s="50"/>
      <c r="AV89" s="50"/>
      <c r="AW89" s="50"/>
      <c r="AX89" s="50"/>
      <c r="AY89" s="50"/>
      <c r="AZ89" s="50"/>
      <c r="BA89" s="50"/>
      <c r="BB89" s="50"/>
      <c r="BC89" s="50"/>
    </row>
    <row r="90" spans="1:61" ht="30" x14ac:dyDescent="0.35">
      <c r="A90" s="1"/>
      <c r="B90" s="16">
        <v>3</v>
      </c>
      <c r="C90" s="336" t="s">
        <v>263</v>
      </c>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8"/>
      <c r="AH90" s="148"/>
      <c r="AI90" s="50"/>
      <c r="AJ90" s="50"/>
      <c r="AK90" s="50"/>
      <c r="AL90" s="50"/>
      <c r="AM90" s="50"/>
      <c r="AN90" s="50"/>
      <c r="AO90" s="50"/>
      <c r="AP90" s="50"/>
      <c r="AQ90" s="50"/>
      <c r="AR90" s="50"/>
      <c r="AS90" s="50"/>
      <c r="AT90" s="50"/>
      <c r="AU90" s="50"/>
      <c r="AV90" s="50"/>
      <c r="AW90" s="50"/>
      <c r="AX90" s="50"/>
      <c r="AY90" s="50"/>
      <c r="AZ90" s="50"/>
      <c r="BA90" s="50"/>
      <c r="BB90" s="50"/>
      <c r="BC90" s="50"/>
      <c r="BH90" s="183" t="s">
        <v>171</v>
      </c>
      <c r="BI90" s="177" t="str">
        <f>C90</f>
        <v>Die Entwicklung der Autonomie der betreuten Personen fördern</v>
      </c>
    </row>
    <row r="91" spans="1:61" ht="45" x14ac:dyDescent="0.2">
      <c r="A91" s="162" t="str">
        <f t="shared" ref="A91:A92" si="150">IF(BC91=1,"X"," ")</f>
        <v>X</v>
      </c>
      <c r="B91" s="163">
        <v>3.1</v>
      </c>
      <c r="C91" s="274" t="s">
        <v>264</v>
      </c>
      <c r="D91" s="275"/>
      <c r="E91" s="275"/>
      <c r="F91" s="275"/>
      <c r="G91" s="275"/>
      <c r="H91" s="275"/>
      <c r="I91" s="275"/>
      <c r="J91" s="275"/>
      <c r="K91" s="275"/>
      <c r="L91" s="275"/>
      <c r="M91" s="159"/>
      <c r="N91" s="160"/>
      <c r="O91" s="160"/>
      <c r="P91" s="160"/>
      <c r="Q91" s="160"/>
      <c r="R91" s="160"/>
      <c r="S91" s="160"/>
      <c r="T91" s="160"/>
      <c r="U91" s="160"/>
      <c r="V91" s="160"/>
      <c r="W91" s="161"/>
      <c r="X91" s="271"/>
      <c r="Y91" s="272"/>
      <c r="Z91" s="272"/>
      <c r="AA91" s="272"/>
      <c r="AB91" s="272"/>
      <c r="AC91" s="272"/>
      <c r="AD91" s="272"/>
      <c r="AE91" s="272"/>
      <c r="AF91" s="272"/>
      <c r="AG91" s="273"/>
      <c r="AH91" s="176" t="str">
        <f t="shared" ref="AH91:AH92" si="151">IF(BB91=1,"Achtung - nur 1 Bewertung pro Zeile gültig",(IF(BA91=1,"Achtung - Eintrag zwingend"," ")))</f>
        <v>Achtung - Eintrag zwingend</v>
      </c>
      <c r="AI91" s="50" t="s">
        <v>12</v>
      </c>
      <c r="AJ91" s="50">
        <f t="shared" ref="AJ91:AJ92" si="152">IF(AV91="x",1,0)</f>
        <v>1</v>
      </c>
      <c r="AK91" s="50">
        <f t="shared" ref="AK91:AK92" si="153">AL91+AM91</f>
        <v>0</v>
      </c>
      <c r="AL91" s="113">
        <f t="shared" ref="AL91:AL92" si="154">COUNTIF(M91:Q91,"*")</f>
        <v>0</v>
      </c>
      <c r="AM91" s="113">
        <f t="shared" ref="AM91:AM92" si="155">COUNTIF(R91:W91,"*")</f>
        <v>0</v>
      </c>
      <c r="AN91" s="113">
        <f t="shared" ref="AN91:AN92" si="156">COUNTIF(X91,"*")</f>
        <v>0</v>
      </c>
      <c r="AO91" s="109">
        <f t="shared" ref="AO91:AO92" si="157">AL91*3</f>
        <v>0</v>
      </c>
      <c r="AP91" s="109">
        <f t="shared" ref="AP91:AP92" si="158">AM91*5</f>
        <v>0</v>
      </c>
      <c r="AQ91" s="109">
        <f t="shared" ref="AQ91:AQ92" si="159">IF(AN91=1,0,2)</f>
        <v>2</v>
      </c>
      <c r="AR91" s="109">
        <f t="shared" ref="AR91:AR92" si="160">AO91+AP91+AQ91</f>
        <v>2</v>
      </c>
      <c r="AS91" s="109" t="str">
        <f t="shared" ref="AS91:AS92" si="161">IF(AR91=0,"x"," ")</f>
        <v xml:space="preserve"> </v>
      </c>
      <c r="AT91" s="109" t="str">
        <f t="shared" ref="AT91:AT92" si="162">IF(AR91=3,"x"," ")</f>
        <v xml:space="preserve"> </v>
      </c>
      <c r="AU91" s="109" t="str">
        <f t="shared" ref="AU91:AU92" si="163">IF(AR91=5,"x"," ")</f>
        <v xml:space="preserve"> </v>
      </c>
      <c r="AV91" s="109" t="str">
        <f t="shared" ref="AV91:AV92" si="164">IF(AR91=2,"x"," ")</f>
        <v>x</v>
      </c>
      <c r="AW91" s="109" t="str">
        <f t="shared" ref="AW91:AW92" si="165">IF(AR91=7,"x"," ")</f>
        <v xml:space="preserve"> </v>
      </c>
      <c r="AX91" s="109" t="str">
        <f t="shared" ref="AX91:AX92" si="166">IF(AR91=6,"x"," ")</f>
        <v xml:space="preserve"> </v>
      </c>
      <c r="AY91" s="109" t="str">
        <f t="shared" ref="AY91:AY92" si="167">IF(AR91&gt;7,"x"," ")</f>
        <v xml:space="preserve"> </v>
      </c>
      <c r="AZ91" s="118">
        <f t="shared" ref="AZ91:AZ92" si="168">IF(AS91="x",1,(IF(AT91="x",1,(IF(AU91="x",1,0)))))</f>
        <v>0</v>
      </c>
      <c r="BA91" s="119">
        <f t="shared" ref="BA91:BA92" si="169">IF(AV91="x",1,(IF(AW91="x",1,0)))</f>
        <v>1</v>
      </c>
      <c r="BB91" s="119">
        <f t="shared" ref="BB91:BB92" si="170">IF(AX91="x",1,(IF(AY91="x",1,0)))</f>
        <v>0</v>
      </c>
      <c r="BC91" s="109">
        <f t="shared" ref="BC91:BC92" si="171">IF(BA91=1,1,(IF(BB91=1,1,0)))</f>
        <v>1</v>
      </c>
      <c r="BD91" s="79">
        <f t="shared" ref="BD91:BD92" si="172">COUNTIF(AM91:AN91,"&gt;0")</f>
        <v>0</v>
      </c>
      <c r="BE91" s="158" t="str">
        <f t="shared" ref="BE91:BE92" si="173">C91</f>
        <v>Ressourcen und Potenzial der betreuten Personen erkennen</v>
      </c>
      <c r="BF91" s="165" t="s">
        <v>214</v>
      </c>
      <c r="BG91" s="158">
        <f t="shared" ref="BG91:BG92" si="174">X91</f>
        <v>0</v>
      </c>
      <c r="BH91" s="165"/>
    </row>
    <row r="92" spans="1:61" ht="45" x14ac:dyDescent="0.2">
      <c r="A92" s="162" t="str">
        <f t="shared" si="150"/>
        <v>X</v>
      </c>
      <c r="B92" s="163">
        <v>3.2</v>
      </c>
      <c r="C92" s="274" t="s">
        <v>265</v>
      </c>
      <c r="D92" s="275"/>
      <c r="E92" s="275"/>
      <c r="F92" s="275"/>
      <c r="G92" s="275"/>
      <c r="H92" s="275"/>
      <c r="I92" s="275"/>
      <c r="J92" s="275"/>
      <c r="K92" s="275"/>
      <c r="L92" s="275"/>
      <c r="M92" s="159"/>
      <c r="N92" s="160"/>
      <c r="O92" s="160"/>
      <c r="P92" s="160"/>
      <c r="Q92" s="160"/>
      <c r="R92" s="160"/>
      <c r="S92" s="160"/>
      <c r="T92" s="160"/>
      <c r="U92" s="160"/>
      <c r="V92" s="160"/>
      <c r="W92" s="161"/>
      <c r="X92" s="271"/>
      <c r="Y92" s="272"/>
      <c r="Z92" s="272"/>
      <c r="AA92" s="272"/>
      <c r="AB92" s="272"/>
      <c r="AC92" s="272"/>
      <c r="AD92" s="272"/>
      <c r="AE92" s="272"/>
      <c r="AF92" s="272"/>
      <c r="AG92" s="273"/>
      <c r="AH92" s="176" t="str">
        <f t="shared" si="151"/>
        <v>Achtung - Eintrag zwingend</v>
      </c>
      <c r="AI92" s="50" t="s">
        <v>12</v>
      </c>
      <c r="AJ92" s="50">
        <f t="shared" si="152"/>
        <v>1</v>
      </c>
      <c r="AK92" s="50">
        <f t="shared" si="153"/>
        <v>0</v>
      </c>
      <c r="AL92" s="113">
        <f t="shared" si="154"/>
        <v>0</v>
      </c>
      <c r="AM92" s="113">
        <f t="shared" si="155"/>
        <v>0</v>
      </c>
      <c r="AN92" s="113">
        <f t="shared" si="156"/>
        <v>0</v>
      </c>
      <c r="AO92" s="109">
        <f t="shared" si="157"/>
        <v>0</v>
      </c>
      <c r="AP92" s="109">
        <f t="shared" si="158"/>
        <v>0</v>
      </c>
      <c r="AQ92" s="109">
        <f t="shared" si="159"/>
        <v>2</v>
      </c>
      <c r="AR92" s="109">
        <f t="shared" si="160"/>
        <v>2</v>
      </c>
      <c r="AS92" s="109" t="str">
        <f t="shared" si="161"/>
        <v xml:space="preserve"> </v>
      </c>
      <c r="AT92" s="109" t="str">
        <f t="shared" si="162"/>
        <v xml:space="preserve"> </v>
      </c>
      <c r="AU92" s="109" t="str">
        <f t="shared" si="163"/>
        <v xml:space="preserve"> </v>
      </c>
      <c r="AV92" s="109" t="str">
        <f t="shared" si="164"/>
        <v>x</v>
      </c>
      <c r="AW92" s="109" t="str">
        <f t="shared" si="165"/>
        <v xml:space="preserve"> </v>
      </c>
      <c r="AX92" s="109" t="str">
        <f t="shared" si="166"/>
        <v xml:space="preserve"> </v>
      </c>
      <c r="AY92" s="109" t="str">
        <f t="shared" si="167"/>
        <v xml:space="preserve"> </v>
      </c>
      <c r="AZ92" s="118">
        <f t="shared" si="168"/>
        <v>0</v>
      </c>
      <c r="BA92" s="119">
        <f t="shared" si="169"/>
        <v>1</v>
      </c>
      <c r="BB92" s="119">
        <f t="shared" si="170"/>
        <v>0</v>
      </c>
      <c r="BC92" s="109">
        <f t="shared" si="171"/>
        <v>1</v>
      </c>
      <c r="BD92" s="79">
        <f t="shared" si="172"/>
        <v>0</v>
      </c>
      <c r="BE92" s="158" t="str">
        <f t="shared" si="173"/>
        <v>Entwicklung und Autonomie der betreuten Personen im Alltag fördern bzw. erhalten</v>
      </c>
      <c r="BF92" s="165" t="s">
        <v>214</v>
      </c>
      <c r="BG92" s="158">
        <f t="shared" si="174"/>
        <v>0</v>
      </c>
      <c r="BH92" s="165"/>
    </row>
    <row r="93" spans="1:61" ht="25.5" x14ac:dyDescent="0.35">
      <c r="A93" s="1"/>
      <c r="B93" s="48" t="s">
        <v>0</v>
      </c>
      <c r="C93" s="330" t="s">
        <v>309</v>
      </c>
      <c r="D93" s="330"/>
      <c r="E93" s="330"/>
      <c r="F93" s="330"/>
      <c r="G93" s="330"/>
      <c r="H93" s="330"/>
      <c r="I93" s="330"/>
      <c r="J93" s="330"/>
      <c r="K93" s="330"/>
      <c r="L93" s="331"/>
      <c r="M93" s="86">
        <v>6</v>
      </c>
      <c r="N93" s="87">
        <v>5.5</v>
      </c>
      <c r="O93" s="88">
        <v>5</v>
      </c>
      <c r="P93" s="87">
        <v>4.5</v>
      </c>
      <c r="Q93" s="88">
        <v>4</v>
      </c>
      <c r="R93" s="87">
        <v>3.5</v>
      </c>
      <c r="S93" s="88">
        <v>3</v>
      </c>
      <c r="T93" s="87">
        <v>2.5</v>
      </c>
      <c r="U93" s="88">
        <v>2</v>
      </c>
      <c r="V93" s="87">
        <v>1.5</v>
      </c>
      <c r="W93" s="89">
        <v>1</v>
      </c>
      <c r="X93" s="332" t="s">
        <v>96</v>
      </c>
      <c r="Y93" s="333"/>
      <c r="Z93" s="333"/>
      <c r="AA93" s="333"/>
      <c r="AB93" s="333"/>
      <c r="AC93" s="333"/>
      <c r="AD93" s="333"/>
      <c r="AE93" s="333"/>
      <c r="AF93" s="333"/>
      <c r="AG93" s="333"/>
      <c r="AH93" s="148"/>
      <c r="AI93" s="50"/>
      <c r="AJ93" s="50"/>
      <c r="AK93" s="50"/>
      <c r="AL93" s="50"/>
      <c r="AM93" s="50"/>
      <c r="AN93" s="50"/>
      <c r="AO93" s="50"/>
      <c r="AP93" s="50"/>
      <c r="AQ93" s="50"/>
      <c r="AR93" s="50"/>
      <c r="AS93" s="50"/>
      <c r="AT93" s="50"/>
      <c r="AU93" s="50"/>
      <c r="AV93" s="50"/>
      <c r="AW93" s="50"/>
      <c r="AX93" s="50"/>
      <c r="AY93" s="50"/>
      <c r="AZ93" s="50"/>
      <c r="BA93" s="50"/>
      <c r="BB93" s="50"/>
      <c r="BC93" s="50"/>
    </row>
    <row r="94" spans="1:61" ht="30" x14ac:dyDescent="0.35">
      <c r="A94" s="1"/>
      <c r="B94" s="16">
        <v>4</v>
      </c>
      <c r="C94" s="336" t="s">
        <v>266</v>
      </c>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8"/>
      <c r="AH94" s="148"/>
      <c r="AI94" s="50"/>
      <c r="AJ94" s="50"/>
      <c r="AK94" s="50"/>
      <c r="AL94" s="50"/>
      <c r="AM94" s="50"/>
      <c r="AN94" s="50"/>
      <c r="AO94" s="50"/>
      <c r="AP94" s="50"/>
      <c r="AQ94" s="50"/>
      <c r="AR94" s="50"/>
      <c r="AS94" s="50"/>
      <c r="AT94" s="50"/>
      <c r="AU94" s="50"/>
      <c r="AV94" s="50"/>
      <c r="AW94" s="50"/>
      <c r="AX94" s="50"/>
      <c r="AY94" s="50"/>
      <c r="AZ94" s="50"/>
      <c r="BA94" s="50"/>
      <c r="BB94" s="50"/>
      <c r="BC94" s="50"/>
      <c r="BH94" s="183" t="s">
        <v>171</v>
      </c>
      <c r="BI94" s="177" t="str">
        <f>C94</f>
        <v>Die eigene Berufsrolle kennen und kompetent wahrnehmen</v>
      </c>
    </row>
    <row r="95" spans="1:61" ht="45" x14ac:dyDescent="0.2">
      <c r="A95" s="162" t="str">
        <f t="shared" ref="A95:A97" si="175">IF(BC95=1,"X"," ")</f>
        <v>X</v>
      </c>
      <c r="B95" s="163">
        <v>4.0999999999999996</v>
      </c>
      <c r="C95" s="274" t="s">
        <v>267</v>
      </c>
      <c r="D95" s="275"/>
      <c r="E95" s="275"/>
      <c r="F95" s="275"/>
      <c r="G95" s="275"/>
      <c r="H95" s="275"/>
      <c r="I95" s="275"/>
      <c r="J95" s="275"/>
      <c r="K95" s="275"/>
      <c r="L95" s="275"/>
      <c r="M95" s="159"/>
      <c r="N95" s="160"/>
      <c r="O95" s="160"/>
      <c r="P95" s="160"/>
      <c r="Q95" s="160"/>
      <c r="R95" s="160"/>
      <c r="S95" s="160"/>
      <c r="T95" s="160"/>
      <c r="U95" s="160"/>
      <c r="V95" s="160"/>
      <c r="W95" s="161"/>
      <c r="X95" s="271"/>
      <c r="Y95" s="272"/>
      <c r="Z95" s="272"/>
      <c r="AA95" s="272"/>
      <c r="AB95" s="272"/>
      <c r="AC95" s="272"/>
      <c r="AD95" s="272"/>
      <c r="AE95" s="272"/>
      <c r="AF95" s="272"/>
      <c r="AG95" s="273"/>
      <c r="AH95" s="176" t="str">
        <f t="shared" ref="AH95:AH97" si="176">IF(BB95=1,"Achtung - nur 1 Bewertung pro Zeile gültig",(IF(BA95=1,"Achtung - Eintrag zwingend"," ")))</f>
        <v>Achtung - Eintrag zwingend</v>
      </c>
      <c r="AI95" s="50" t="s">
        <v>12</v>
      </c>
      <c r="AJ95" s="50">
        <f t="shared" ref="AJ95:AJ97" si="177">IF(AV95="x",1,0)</f>
        <v>1</v>
      </c>
      <c r="AK95" s="50">
        <f t="shared" ref="AK95:AK97" si="178">AL95+AM95</f>
        <v>0</v>
      </c>
      <c r="AL95" s="113">
        <f t="shared" ref="AL95:AL97" si="179">COUNTIF(M95:Q95,"*")</f>
        <v>0</v>
      </c>
      <c r="AM95" s="113">
        <f t="shared" ref="AM95:AM97" si="180">COUNTIF(R95:W95,"*")</f>
        <v>0</v>
      </c>
      <c r="AN95" s="113">
        <f t="shared" ref="AN95:AN97" si="181">COUNTIF(X95,"*")</f>
        <v>0</v>
      </c>
      <c r="AO95" s="109">
        <f t="shared" ref="AO95:AO97" si="182">AL95*3</f>
        <v>0</v>
      </c>
      <c r="AP95" s="109">
        <f t="shared" ref="AP95:AP97" si="183">AM95*5</f>
        <v>0</v>
      </c>
      <c r="AQ95" s="109">
        <f t="shared" ref="AQ95:AQ97" si="184">IF(AN95=1,0,2)</f>
        <v>2</v>
      </c>
      <c r="AR95" s="109">
        <f t="shared" ref="AR95:AR97" si="185">AO95+AP95+AQ95</f>
        <v>2</v>
      </c>
      <c r="AS95" s="109" t="str">
        <f t="shared" ref="AS95:AS97" si="186">IF(AR95=0,"x"," ")</f>
        <v xml:space="preserve"> </v>
      </c>
      <c r="AT95" s="109" t="str">
        <f t="shared" ref="AT95:AT97" si="187">IF(AR95=3,"x"," ")</f>
        <v xml:space="preserve"> </v>
      </c>
      <c r="AU95" s="109" t="str">
        <f t="shared" ref="AU95:AU97" si="188">IF(AR95=5,"x"," ")</f>
        <v xml:space="preserve"> </v>
      </c>
      <c r="AV95" s="109" t="str">
        <f t="shared" ref="AV95:AV97" si="189">IF(AR95=2,"x"," ")</f>
        <v>x</v>
      </c>
      <c r="AW95" s="109" t="str">
        <f t="shared" ref="AW95:AW97" si="190">IF(AR95=7,"x"," ")</f>
        <v xml:space="preserve"> </v>
      </c>
      <c r="AX95" s="109" t="str">
        <f t="shared" ref="AX95:AX97" si="191">IF(AR95=6,"x"," ")</f>
        <v xml:space="preserve"> </v>
      </c>
      <c r="AY95" s="109" t="str">
        <f t="shared" ref="AY95:AY97" si="192">IF(AR95&gt;7,"x"," ")</f>
        <v xml:space="preserve"> </v>
      </c>
      <c r="AZ95" s="118">
        <f t="shared" ref="AZ95:AZ97" si="193">IF(AS95="x",1,(IF(AT95="x",1,(IF(AU95="x",1,0)))))</f>
        <v>0</v>
      </c>
      <c r="BA95" s="119">
        <f t="shared" ref="BA95:BA97" si="194">IF(AV95="x",1,(IF(AW95="x",1,0)))</f>
        <v>1</v>
      </c>
      <c r="BB95" s="119">
        <f t="shared" ref="BB95:BB97" si="195">IF(AX95="x",1,(IF(AY95="x",1,0)))</f>
        <v>0</v>
      </c>
      <c r="BC95" s="109">
        <f t="shared" ref="BC95:BC97" si="196">IF(BA95=1,1,(IF(BB95=1,1,0)))</f>
        <v>1</v>
      </c>
      <c r="BD95" s="79">
        <f t="shared" ref="BD95:BD97" si="197">COUNTIF(AM95:AN95,"&gt;0")</f>
        <v>0</v>
      </c>
      <c r="BE95" s="158" t="str">
        <f t="shared" ref="BE95:BE97" si="198">C95</f>
        <v>Die Anforderungen an die Berufsrolle kennen und das eigene Handeln begründen</v>
      </c>
      <c r="BF95" s="165" t="s">
        <v>214</v>
      </c>
      <c r="BG95" s="158">
        <f t="shared" ref="BG95:BG97" si="199">X95</f>
        <v>0</v>
      </c>
      <c r="BH95" s="165"/>
    </row>
    <row r="96" spans="1:61" ht="45" x14ac:dyDescent="0.2">
      <c r="A96" s="162" t="str">
        <f t="shared" si="175"/>
        <v>X</v>
      </c>
      <c r="B96" s="163">
        <v>4.2</v>
      </c>
      <c r="C96" s="274" t="s">
        <v>317</v>
      </c>
      <c r="D96" s="275"/>
      <c r="E96" s="275"/>
      <c r="F96" s="275"/>
      <c r="G96" s="275"/>
      <c r="H96" s="275"/>
      <c r="I96" s="275"/>
      <c r="J96" s="275"/>
      <c r="K96" s="275"/>
      <c r="L96" s="275"/>
      <c r="M96" s="159"/>
      <c r="N96" s="160"/>
      <c r="O96" s="160"/>
      <c r="P96" s="160"/>
      <c r="Q96" s="160"/>
      <c r="R96" s="160"/>
      <c r="S96" s="160"/>
      <c r="T96" s="160"/>
      <c r="U96" s="160"/>
      <c r="V96" s="160"/>
      <c r="W96" s="161"/>
      <c r="X96" s="271"/>
      <c r="Y96" s="272"/>
      <c r="Z96" s="272"/>
      <c r="AA96" s="272"/>
      <c r="AB96" s="272"/>
      <c r="AC96" s="272"/>
      <c r="AD96" s="272"/>
      <c r="AE96" s="272"/>
      <c r="AF96" s="272"/>
      <c r="AG96" s="273"/>
      <c r="AH96" s="176" t="str">
        <f t="shared" si="176"/>
        <v>Achtung - Eintrag zwingend</v>
      </c>
      <c r="AI96" s="50" t="s">
        <v>12</v>
      </c>
      <c r="AJ96" s="50">
        <f t="shared" si="177"/>
        <v>1</v>
      </c>
      <c r="AK96" s="50">
        <f t="shared" si="178"/>
        <v>0</v>
      </c>
      <c r="AL96" s="113">
        <f t="shared" si="179"/>
        <v>0</v>
      </c>
      <c r="AM96" s="113">
        <f t="shared" si="180"/>
        <v>0</v>
      </c>
      <c r="AN96" s="113">
        <f t="shared" si="181"/>
        <v>0</v>
      </c>
      <c r="AO96" s="109">
        <f t="shared" si="182"/>
        <v>0</v>
      </c>
      <c r="AP96" s="109">
        <f t="shared" si="183"/>
        <v>0</v>
      </c>
      <c r="AQ96" s="109">
        <f t="shared" si="184"/>
        <v>2</v>
      </c>
      <c r="AR96" s="109">
        <f t="shared" si="185"/>
        <v>2</v>
      </c>
      <c r="AS96" s="109" t="str">
        <f t="shared" si="186"/>
        <v xml:space="preserve"> </v>
      </c>
      <c r="AT96" s="109" t="str">
        <f t="shared" si="187"/>
        <v xml:space="preserve"> </v>
      </c>
      <c r="AU96" s="109" t="str">
        <f t="shared" si="188"/>
        <v xml:space="preserve"> </v>
      </c>
      <c r="AV96" s="109" t="str">
        <f t="shared" si="189"/>
        <v>x</v>
      </c>
      <c r="AW96" s="109" t="str">
        <f t="shared" si="190"/>
        <v xml:space="preserve"> </v>
      </c>
      <c r="AX96" s="109" t="str">
        <f t="shared" si="191"/>
        <v xml:space="preserve"> </v>
      </c>
      <c r="AY96" s="109" t="str">
        <f t="shared" si="192"/>
        <v xml:space="preserve"> </v>
      </c>
      <c r="AZ96" s="118">
        <f t="shared" si="193"/>
        <v>0</v>
      </c>
      <c r="BA96" s="119">
        <f t="shared" si="194"/>
        <v>1</v>
      </c>
      <c r="BB96" s="119">
        <f t="shared" si="195"/>
        <v>0</v>
      </c>
      <c r="BC96" s="109">
        <f t="shared" si="196"/>
        <v>1</v>
      </c>
      <c r="BD96" s="79">
        <f t="shared" si="197"/>
        <v>0</v>
      </c>
      <c r="BE96" s="158" t="str">
        <f t="shared" si="198"/>
        <v>Im Team arbeiten und eigene Fachkompetenz einsetzen</v>
      </c>
      <c r="BF96" s="165" t="s">
        <v>214</v>
      </c>
      <c r="BG96" s="158">
        <f t="shared" si="199"/>
        <v>0</v>
      </c>
      <c r="BH96" s="165"/>
    </row>
    <row r="97" spans="1:61" ht="45" x14ac:dyDescent="0.2">
      <c r="A97" s="162" t="str">
        <f t="shared" si="175"/>
        <v>X</v>
      </c>
      <c r="B97" s="163">
        <v>4.3</v>
      </c>
      <c r="C97" s="274" t="s">
        <v>268</v>
      </c>
      <c r="D97" s="275"/>
      <c r="E97" s="275"/>
      <c r="F97" s="275"/>
      <c r="G97" s="275"/>
      <c r="H97" s="275"/>
      <c r="I97" s="275"/>
      <c r="J97" s="275"/>
      <c r="K97" s="275"/>
      <c r="L97" s="275"/>
      <c r="M97" s="159"/>
      <c r="N97" s="160"/>
      <c r="O97" s="160"/>
      <c r="P97" s="160"/>
      <c r="Q97" s="160"/>
      <c r="R97" s="160"/>
      <c r="S97" s="160"/>
      <c r="T97" s="160"/>
      <c r="U97" s="160"/>
      <c r="V97" s="160"/>
      <c r="W97" s="161"/>
      <c r="X97" s="271"/>
      <c r="Y97" s="272"/>
      <c r="Z97" s="272"/>
      <c r="AA97" s="272"/>
      <c r="AB97" s="272"/>
      <c r="AC97" s="272"/>
      <c r="AD97" s="272"/>
      <c r="AE97" s="272"/>
      <c r="AF97" s="272"/>
      <c r="AG97" s="273"/>
      <c r="AH97" s="176" t="str">
        <f t="shared" si="176"/>
        <v>Achtung - Eintrag zwingend</v>
      </c>
      <c r="AI97" s="50" t="s">
        <v>12</v>
      </c>
      <c r="AJ97" s="50">
        <f t="shared" si="177"/>
        <v>1</v>
      </c>
      <c r="AK97" s="50">
        <f t="shared" si="178"/>
        <v>0</v>
      </c>
      <c r="AL97" s="113">
        <f t="shared" si="179"/>
        <v>0</v>
      </c>
      <c r="AM97" s="113">
        <f t="shared" si="180"/>
        <v>0</v>
      </c>
      <c r="AN97" s="113">
        <f t="shared" si="181"/>
        <v>0</v>
      </c>
      <c r="AO97" s="109">
        <f t="shared" si="182"/>
        <v>0</v>
      </c>
      <c r="AP97" s="109">
        <f t="shared" si="183"/>
        <v>0</v>
      </c>
      <c r="AQ97" s="109">
        <f t="shared" si="184"/>
        <v>2</v>
      </c>
      <c r="AR97" s="109">
        <f t="shared" si="185"/>
        <v>2</v>
      </c>
      <c r="AS97" s="109" t="str">
        <f t="shared" si="186"/>
        <v xml:space="preserve"> </v>
      </c>
      <c r="AT97" s="109" t="str">
        <f t="shared" si="187"/>
        <v xml:space="preserve"> </v>
      </c>
      <c r="AU97" s="109" t="str">
        <f t="shared" si="188"/>
        <v xml:space="preserve"> </v>
      </c>
      <c r="AV97" s="109" t="str">
        <f t="shared" si="189"/>
        <v>x</v>
      </c>
      <c r="AW97" s="109" t="str">
        <f t="shared" si="190"/>
        <v xml:space="preserve"> </v>
      </c>
      <c r="AX97" s="109" t="str">
        <f t="shared" si="191"/>
        <v xml:space="preserve"> </v>
      </c>
      <c r="AY97" s="109" t="str">
        <f t="shared" si="192"/>
        <v xml:space="preserve"> </v>
      </c>
      <c r="AZ97" s="118">
        <f t="shared" si="193"/>
        <v>0</v>
      </c>
      <c r="BA97" s="119">
        <f t="shared" si="194"/>
        <v>1</v>
      </c>
      <c r="BB97" s="119">
        <f t="shared" si="195"/>
        <v>0</v>
      </c>
      <c r="BC97" s="109">
        <f t="shared" si="196"/>
        <v>1</v>
      </c>
      <c r="BD97" s="79">
        <f t="shared" si="197"/>
        <v>0</v>
      </c>
      <c r="BE97" s="158" t="str">
        <f t="shared" si="198"/>
        <v>Professionelle Beziehungen aufnehmen, gestalten und lösen</v>
      </c>
      <c r="BF97" s="165" t="s">
        <v>214</v>
      </c>
      <c r="BG97" s="158">
        <f t="shared" si="199"/>
        <v>0</v>
      </c>
      <c r="BH97" s="165"/>
    </row>
    <row r="98" spans="1:61" ht="45" x14ac:dyDescent="0.2">
      <c r="A98" s="162" t="str">
        <f t="shared" ref="A98" si="200">IF(BC98=1,"X"," ")</f>
        <v>X</v>
      </c>
      <c r="B98" s="163" t="s">
        <v>297</v>
      </c>
      <c r="C98" s="274" t="s">
        <v>318</v>
      </c>
      <c r="D98" s="275"/>
      <c r="E98" s="275"/>
      <c r="F98" s="275"/>
      <c r="G98" s="275"/>
      <c r="H98" s="275"/>
      <c r="I98" s="275"/>
      <c r="J98" s="275"/>
      <c r="K98" s="275"/>
      <c r="L98" s="275"/>
      <c r="M98" s="159"/>
      <c r="N98" s="160"/>
      <c r="O98" s="160"/>
      <c r="P98" s="160"/>
      <c r="Q98" s="160"/>
      <c r="R98" s="160"/>
      <c r="S98" s="160"/>
      <c r="T98" s="160"/>
      <c r="U98" s="160"/>
      <c r="V98" s="160"/>
      <c r="W98" s="161"/>
      <c r="X98" s="271"/>
      <c r="Y98" s="272"/>
      <c r="Z98" s="272"/>
      <c r="AA98" s="272"/>
      <c r="AB98" s="272"/>
      <c r="AC98" s="272"/>
      <c r="AD98" s="272"/>
      <c r="AE98" s="272"/>
      <c r="AF98" s="272"/>
      <c r="AG98" s="273"/>
      <c r="AH98" s="176" t="str">
        <f t="shared" ref="AH98" si="201">IF(BB98=1,"Achtung - nur 1 Bewertung pro Zeile gültig",(IF(BA98=1,"Achtung - Eintrag zwingend"," ")))</f>
        <v>Achtung - Eintrag zwingend</v>
      </c>
      <c r="AI98" s="50" t="s">
        <v>12</v>
      </c>
      <c r="AJ98" s="50">
        <f t="shared" ref="AJ98" si="202">IF(AV98="x",1,0)</f>
        <v>1</v>
      </c>
      <c r="AK98" s="50">
        <f t="shared" ref="AK98" si="203">AL98+AM98</f>
        <v>0</v>
      </c>
      <c r="AL98" s="113">
        <f t="shared" ref="AL98" si="204">COUNTIF(M98:Q98,"*")</f>
        <v>0</v>
      </c>
      <c r="AM98" s="113">
        <f t="shared" ref="AM98" si="205">COUNTIF(R98:W98,"*")</f>
        <v>0</v>
      </c>
      <c r="AN98" s="113">
        <f t="shared" ref="AN98" si="206">COUNTIF(X98,"*")</f>
        <v>0</v>
      </c>
      <c r="AO98" s="109">
        <f t="shared" ref="AO98" si="207">AL98*3</f>
        <v>0</v>
      </c>
      <c r="AP98" s="109">
        <f t="shared" ref="AP98" si="208">AM98*5</f>
        <v>0</v>
      </c>
      <c r="AQ98" s="109">
        <f t="shared" ref="AQ98" si="209">IF(AN98=1,0,2)</f>
        <v>2</v>
      </c>
      <c r="AR98" s="109">
        <f t="shared" ref="AR98" si="210">AO98+AP98+AQ98</f>
        <v>2</v>
      </c>
      <c r="AS98" s="109" t="str">
        <f t="shared" ref="AS98" si="211">IF(AR98=0,"x"," ")</f>
        <v xml:space="preserve"> </v>
      </c>
      <c r="AT98" s="109" t="str">
        <f t="shared" ref="AT98" si="212">IF(AR98=3,"x"," ")</f>
        <v xml:space="preserve"> </v>
      </c>
      <c r="AU98" s="109" t="str">
        <f t="shared" ref="AU98" si="213">IF(AR98=5,"x"," ")</f>
        <v xml:space="preserve"> </v>
      </c>
      <c r="AV98" s="109" t="str">
        <f t="shared" ref="AV98" si="214">IF(AR98=2,"x"," ")</f>
        <v>x</v>
      </c>
      <c r="AW98" s="109" t="str">
        <f t="shared" ref="AW98" si="215">IF(AR98=7,"x"," ")</f>
        <v xml:space="preserve"> </v>
      </c>
      <c r="AX98" s="109" t="str">
        <f t="shared" ref="AX98" si="216">IF(AR98=6,"x"," ")</f>
        <v xml:space="preserve"> </v>
      </c>
      <c r="AY98" s="109" t="str">
        <f t="shared" ref="AY98" si="217">IF(AR98&gt;7,"x"," ")</f>
        <v xml:space="preserve"> </v>
      </c>
      <c r="AZ98" s="118">
        <f t="shared" ref="AZ98" si="218">IF(AS98="x",1,(IF(AT98="x",1,(IF(AU98="x",1,0)))))</f>
        <v>0</v>
      </c>
      <c r="BA98" s="119">
        <f t="shared" ref="BA98" si="219">IF(AV98="x",1,(IF(AW98="x",1,0)))</f>
        <v>1</v>
      </c>
      <c r="BB98" s="119">
        <f t="shared" ref="BB98" si="220">IF(AX98="x",1,(IF(AY98="x",1,0)))</f>
        <v>0</v>
      </c>
      <c r="BC98" s="109">
        <f t="shared" ref="BC98" si="221">IF(BA98=1,1,(IF(BB98=1,1,0)))</f>
        <v>1</v>
      </c>
      <c r="BD98" s="79">
        <f t="shared" ref="BD98" si="222">COUNTIF(AM98:AN98,"&gt;0")</f>
        <v>0</v>
      </c>
      <c r="BE98" s="158" t="str">
        <f t="shared" ref="BE98" si="223">C98</f>
        <v>Kommunikation nach aussen mitgestalten</v>
      </c>
      <c r="BF98" s="165" t="s">
        <v>214</v>
      </c>
      <c r="BG98" s="158">
        <f t="shared" ref="BG98" si="224">X98</f>
        <v>0</v>
      </c>
      <c r="BH98" s="165"/>
    </row>
    <row r="99" spans="1:61" ht="25.5" x14ac:dyDescent="0.35">
      <c r="A99" s="1"/>
      <c r="B99" s="48" t="s">
        <v>0</v>
      </c>
      <c r="C99" s="330" t="s">
        <v>309</v>
      </c>
      <c r="D99" s="330"/>
      <c r="E99" s="330"/>
      <c r="F99" s="330"/>
      <c r="G99" s="330"/>
      <c r="H99" s="330"/>
      <c r="I99" s="330"/>
      <c r="J99" s="330"/>
      <c r="K99" s="330"/>
      <c r="L99" s="331"/>
      <c r="M99" s="86">
        <v>6</v>
      </c>
      <c r="N99" s="87">
        <v>5.5</v>
      </c>
      <c r="O99" s="88">
        <v>5</v>
      </c>
      <c r="P99" s="87">
        <v>4.5</v>
      </c>
      <c r="Q99" s="88">
        <v>4</v>
      </c>
      <c r="R99" s="87">
        <v>3.5</v>
      </c>
      <c r="S99" s="88">
        <v>3</v>
      </c>
      <c r="T99" s="87">
        <v>2.5</v>
      </c>
      <c r="U99" s="88">
        <v>2</v>
      </c>
      <c r="V99" s="87">
        <v>1.5</v>
      </c>
      <c r="W99" s="89">
        <v>1</v>
      </c>
      <c r="X99" s="332" t="s">
        <v>96</v>
      </c>
      <c r="Y99" s="333"/>
      <c r="Z99" s="333"/>
      <c r="AA99" s="333"/>
      <c r="AB99" s="333"/>
      <c r="AC99" s="333"/>
      <c r="AD99" s="333"/>
      <c r="AE99" s="333"/>
      <c r="AF99" s="333"/>
      <c r="AG99" s="333"/>
      <c r="AH99" s="148"/>
      <c r="AI99" s="50"/>
      <c r="AJ99" s="50"/>
      <c r="AK99" s="50"/>
      <c r="AL99" s="50"/>
      <c r="AM99" s="50"/>
      <c r="AN99" s="50"/>
      <c r="AO99" s="50"/>
      <c r="AP99" s="50"/>
      <c r="AQ99" s="50"/>
      <c r="AR99" s="50"/>
      <c r="AS99" s="50"/>
      <c r="AT99" s="50"/>
      <c r="AU99" s="50"/>
      <c r="AV99" s="50"/>
      <c r="AW99" s="50"/>
      <c r="AX99" s="50"/>
      <c r="AY99" s="50"/>
      <c r="AZ99" s="50"/>
      <c r="BA99" s="50"/>
      <c r="BB99" s="50"/>
      <c r="BC99" s="50"/>
    </row>
    <row r="100" spans="1:61" ht="60.75" x14ac:dyDescent="0.35">
      <c r="A100" s="1"/>
      <c r="B100" s="16">
        <v>5</v>
      </c>
      <c r="C100" s="409" t="s">
        <v>269</v>
      </c>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8"/>
      <c r="AH100" s="148"/>
      <c r="AI100" s="50"/>
      <c r="AJ100" s="50"/>
      <c r="AK100" s="50"/>
      <c r="AL100" s="50"/>
      <c r="AM100" s="50"/>
      <c r="AN100" s="50"/>
      <c r="AO100" s="50"/>
      <c r="AP100" s="50"/>
      <c r="AQ100" s="50"/>
      <c r="AR100" s="50"/>
      <c r="AS100" s="50"/>
      <c r="AT100" s="50"/>
      <c r="AU100" s="50"/>
      <c r="AV100" s="50"/>
      <c r="AW100" s="50"/>
      <c r="AX100" s="50"/>
      <c r="AY100" s="50"/>
      <c r="AZ100" s="50"/>
      <c r="BA100" s="50"/>
      <c r="BB100" s="50"/>
      <c r="BC100" s="50"/>
      <c r="BH100" s="183" t="s">
        <v>171</v>
      </c>
      <c r="BI100" s="177" t="str">
        <f>C100</f>
        <v>Sich an der Planung, Vorbereitung und Auswertung von Tätigkeiten beteiligen, welche auf die Bedürfnisse und das Potential der betreuten 
Personen abgestimmt sind</v>
      </c>
    </row>
    <row r="101" spans="1:61" ht="45" x14ac:dyDescent="0.2">
      <c r="A101" s="162" t="str">
        <f t="shared" ref="A101" si="225">IF(BC101=1,"X"," ")</f>
        <v>X</v>
      </c>
      <c r="B101" s="163">
        <v>5.0999999999999996</v>
      </c>
      <c r="C101" s="274" t="s">
        <v>270</v>
      </c>
      <c r="D101" s="275"/>
      <c r="E101" s="275"/>
      <c r="F101" s="275"/>
      <c r="G101" s="275"/>
      <c r="H101" s="275"/>
      <c r="I101" s="275"/>
      <c r="J101" s="275"/>
      <c r="K101" s="275"/>
      <c r="L101" s="275"/>
      <c r="M101" s="159"/>
      <c r="N101" s="160"/>
      <c r="O101" s="160"/>
      <c r="P101" s="160"/>
      <c r="Q101" s="160"/>
      <c r="R101" s="160"/>
      <c r="S101" s="160"/>
      <c r="T101" s="160"/>
      <c r="U101" s="160"/>
      <c r="V101" s="160"/>
      <c r="W101" s="161"/>
      <c r="X101" s="271"/>
      <c r="Y101" s="272"/>
      <c r="Z101" s="272"/>
      <c r="AA101" s="272"/>
      <c r="AB101" s="272"/>
      <c r="AC101" s="272"/>
      <c r="AD101" s="272"/>
      <c r="AE101" s="272"/>
      <c r="AF101" s="272"/>
      <c r="AG101" s="273"/>
      <c r="AH101" s="176" t="str">
        <f t="shared" ref="AH101" si="226">IF(BB101=1,"Achtung - nur 1 Bewertung pro Zeile gültig",(IF(BA101=1,"Achtung - Eintrag zwingend"," ")))</f>
        <v>Achtung - Eintrag zwingend</v>
      </c>
      <c r="AI101" s="50" t="s">
        <v>12</v>
      </c>
      <c r="AJ101" s="50">
        <f t="shared" ref="AJ101" si="227">IF(AV101="x",1,0)</f>
        <v>1</v>
      </c>
      <c r="AK101" s="50">
        <f t="shared" ref="AK101" si="228">AL101+AM101</f>
        <v>0</v>
      </c>
      <c r="AL101" s="113">
        <f t="shared" ref="AL101" si="229">COUNTIF(M101:Q101,"*")</f>
        <v>0</v>
      </c>
      <c r="AM101" s="113">
        <f t="shared" ref="AM101" si="230">COUNTIF(R101:W101,"*")</f>
        <v>0</v>
      </c>
      <c r="AN101" s="113">
        <f t="shared" ref="AN101" si="231">COUNTIF(X101,"*")</f>
        <v>0</v>
      </c>
      <c r="AO101" s="109">
        <f t="shared" ref="AO101" si="232">AL101*3</f>
        <v>0</v>
      </c>
      <c r="AP101" s="109">
        <f t="shared" ref="AP101" si="233">AM101*5</f>
        <v>0</v>
      </c>
      <c r="AQ101" s="109">
        <f t="shared" ref="AQ101" si="234">IF(AN101=1,0,2)</f>
        <v>2</v>
      </c>
      <c r="AR101" s="109">
        <f t="shared" ref="AR101" si="235">AO101+AP101+AQ101</f>
        <v>2</v>
      </c>
      <c r="AS101" s="109" t="str">
        <f t="shared" ref="AS101" si="236">IF(AR101=0,"x"," ")</f>
        <v xml:space="preserve"> </v>
      </c>
      <c r="AT101" s="109" t="str">
        <f t="shared" ref="AT101" si="237">IF(AR101=3,"x"," ")</f>
        <v xml:space="preserve"> </v>
      </c>
      <c r="AU101" s="109" t="str">
        <f t="shared" ref="AU101" si="238">IF(AR101=5,"x"," ")</f>
        <v xml:space="preserve"> </v>
      </c>
      <c r="AV101" s="109" t="str">
        <f t="shared" ref="AV101" si="239">IF(AR101=2,"x"," ")</f>
        <v>x</v>
      </c>
      <c r="AW101" s="109" t="str">
        <f t="shared" ref="AW101" si="240">IF(AR101=7,"x"," ")</f>
        <v xml:space="preserve"> </v>
      </c>
      <c r="AX101" s="109" t="str">
        <f t="shared" ref="AX101" si="241">IF(AR101=6,"x"," ")</f>
        <v xml:space="preserve"> </v>
      </c>
      <c r="AY101" s="109" t="str">
        <f t="shared" ref="AY101" si="242">IF(AR101&gt;7,"x"," ")</f>
        <v xml:space="preserve"> </v>
      </c>
      <c r="AZ101" s="118">
        <f t="shared" ref="AZ101" si="243">IF(AS101="x",1,(IF(AT101="x",1,(IF(AU101="x",1,0)))))</f>
        <v>0</v>
      </c>
      <c r="BA101" s="119">
        <f t="shared" ref="BA101" si="244">IF(AV101="x",1,(IF(AW101="x",1,0)))</f>
        <v>1</v>
      </c>
      <c r="BB101" s="119">
        <f t="shared" ref="BB101" si="245">IF(AX101="x",1,(IF(AY101="x",1,0)))</f>
        <v>0</v>
      </c>
      <c r="BC101" s="109">
        <f t="shared" ref="BC101" si="246">IF(BA101=1,1,(IF(BB101=1,1,0)))</f>
        <v>1</v>
      </c>
      <c r="BD101" s="79">
        <f t="shared" ref="BD101" si="247">COUNTIF(AM101:AN101,"&gt;0")</f>
        <v>0</v>
      </c>
      <c r="BE101" s="158" t="str">
        <f t="shared" ref="BE101" si="248">C101</f>
        <v>Aktivitäten der Betreuungsarbeit selbständig planen und vorbereiten</v>
      </c>
      <c r="BF101" s="165" t="s">
        <v>214</v>
      </c>
      <c r="BG101" s="158">
        <f t="shared" ref="BG101" si="249">X101</f>
        <v>0</v>
      </c>
      <c r="BH101" s="165"/>
    </row>
    <row r="102" spans="1:61" ht="45" x14ac:dyDescent="0.2">
      <c r="A102" s="162" t="str">
        <f t="shared" ref="A102" si="250">IF(BC102=1,"X"," ")</f>
        <v>X</v>
      </c>
      <c r="B102" s="163" t="s">
        <v>295</v>
      </c>
      <c r="C102" s="274" t="s">
        <v>296</v>
      </c>
      <c r="D102" s="275"/>
      <c r="E102" s="275"/>
      <c r="F102" s="275"/>
      <c r="G102" s="275"/>
      <c r="H102" s="275"/>
      <c r="I102" s="275"/>
      <c r="J102" s="275"/>
      <c r="K102" s="275"/>
      <c r="L102" s="275"/>
      <c r="M102" s="159"/>
      <c r="N102" s="160"/>
      <c r="O102" s="160"/>
      <c r="P102" s="160"/>
      <c r="Q102" s="160"/>
      <c r="R102" s="160"/>
      <c r="S102" s="160"/>
      <c r="T102" s="160"/>
      <c r="U102" s="160"/>
      <c r="V102" s="160"/>
      <c r="W102" s="161"/>
      <c r="X102" s="271"/>
      <c r="Y102" s="272"/>
      <c r="Z102" s="272"/>
      <c r="AA102" s="272"/>
      <c r="AB102" s="272"/>
      <c r="AC102" s="272"/>
      <c r="AD102" s="272"/>
      <c r="AE102" s="272"/>
      <c r="AF102" s="272"/>
      <c r="AG102" s="273"/>
      <c r="AH102" s="176" t="str">
        <f t="shared" ref="AH102" si="251">IF(BB102=1,"Achtung - nur 1 Bewertung pro Zeile gültig",(IF(BA102=1,"Achtung - Eintrag zwingend"," ")))</f>
        <v>Achtung - Eintrag zwingend</v>
      </c>
      <c r="AI102" s="50" t="s">
        <v>12</v>
      </c>
      <c r="AJ102" s="50">
        <f t="shared" ref="AJ102" si="252">IF(AV102="x",1,0)</f>
        <v>1</v>
      </c>
      <c r="AK102" s="50">
        <f t="shared" ref="AK102" si="253">AL102+AM102</f>
        <v>0</v>
      </c>
      <c r="AL102" s="113">
        <f t="shared" ref="AL102" si="254">COUNTIF(M102:Q102,"*")</f>
        <v>0</v>
      </c>
      <c r="AM102" s="113">
        <f t="shared" ref="AM102" si="255">COUNTIF(R102:W102,"*")</f>
        <v>0</v>
      </c>
      <c r="AN102" s="113">
        <f t="shared" ref="AN102" si="256">COUNTIF(X102,"*")</f>
        <v>0</v>
      </c>
      <c r="AO102" s="109">
        <f t="shared" ref="AO102" si="257">AL102*3</f>
        <v>0</v>
      </c>
      <c r="AP102" s="109">
        <f t="shared" ref="AP102" si="258">AM102*5</f>
        <v>0</v>
      </c>
      <c r="AQ102" s="109">
        <f t="shared" ref="AQ102" si="259">IF(AN102=1,0,2)</f>
        <v>2</v>
      </c>
      <c r="AR102" s="109">
        <f t="shared" ref="AR102" si="260">AO102+AP102+AQ102</f>
        <v>2</v>
      </c>
      <c r="AS102" s="109" t="str">
        <f t="shared" ref="AS102" si="261">IF(AR102=0,"x"," ")</f>
        <v xml:space="preserve"> </v>
      </c>
      <c r="AT102" s="109" t="str">
        <f t="shared" ref="AT102" si="262">IF(AR102=3,"x"," ")</f>
        <v xml:space="preserve"> </v>
      </c>
      <c r="AU102" s="109" t="str">
        <f t="shared" ref="AU102" si="263">IF(AR102=5,"x"," ")</f>
        <v xml:space="preserve"> </v>
      </c>
      <c r="AV102" s="109" t="str">
        <f t="shared" ref="AV102" si="264">IF(AR102=2,"x"," ")</f>
        <v>x</v>
      </c>
      <c r="AW102" s="109" t="str">
        <f t="shared" ref="AW102" si="265">IF(AR102=7,"x"," ")</f>
        <v xml:space="preserve"> </v>
      </c>
      <c r="AX102" s="109" t="str">
        <f t="shared" ref="AX102" si="266">IF(AR102=6,"x"," ")</f>
        <v xml:space="preserve"> </v>
      </c>
      <c r="AY102" s="109" t="str">
        <f t="shared" ref="AY102" si="267">IF(AR102&gt;7,"x"," ")</f>
        <v xml:space="preserve"> </v>
      </c>
      <c r="AZ102" s="118">
        <f t="shared" ref="AZ102" si="268">IF(AS102="x",1,(IF(AT102="x",1,(IF(AU102="x",1,0)))))</f>
        <v>0</v>
      </c>
      <c r="BA102" s="119">
        <f t="shared" ref="BA102" si="269">IF(AV102="x",1,(IF(AW102="x",1,0)))</f>
        <v>1</v>
      </c>
      <c r="BB102" s="119">
        <f t="shared" ref="BB102" si="270">IF(AX102="x",1,(IF(AY102="x",1,0)))</f>
        <v>0</v>
      </c>
      <c r="BC102" s="109">
        <f t="shared" ref="BC102" si="271">IF(BA102=1,1,(IF(BB102=1,1,0)))</f>
        <v>1</v>
      </c>
      <c r="BD102" s="79">
        <f t="shared" ref="BD102" si="272">COUNTIF(AM102:AN102,"&gt;0")</f>
        <v>0</v>
      </c>
      <c r="BE102" s="158" t="str">
        <f t="shared" ref="BE102" si="273">C102</f>
        <v>Die eigene Tätigkeit auswerten</v>
      </c>
      <c r="BF102" s="165" t="s">
        <v>214</v>
      </c>
      <c r="BG102" s="158">
        <f t="shared" ref="BG102" si="274">X102</f>
        <v>0</v>
      </c>
      <c r="BH102" s="165"/>
    </row>
    <row r="103" spans="1:61" ht="25.5" x14ac:dyDescent="0.35">
      <c r="A103" s="1"/>
      <c r="B103" s="48" t="s">
        <v>0</v>
      </c>
      <c r="C103" s="330" t="s">
        <v>309</v>
      </c>
      <c r="D103" s="330"/>
      <c r="E103" s="330"/>
      <c r="F103" s="330"/>
      <c r="G103" s="330"/>
      <c r="H103" s="330"/>
      <c r="I103" s="330"/>
      <c r="J103" s="330"/>
      <c r="K103" s="330"/>
      <c r="L103" s="331"/>
      <c r="M103" s="86">
        <v>6</v>
      </c>
      <c r="N103" s="87">
        <v>5.5</v>
      </c>
      <c r="O103" s="88">
        <v>5</v>
      </c>
      <c r="P103" s="87">
        <v>4.5</v>
      </c>
      <c r="Q103" s="88">
        <v>4</v>
      </c>
      <c r="R103" s="87">
        <v>3.5</v>
      </c>
      <c r="S103" s="88">
        <v>3</v>
      </c>
      <c r="T103" s="87">
        <v>2.5</v>
      </c>
      <c r="U103" s="88">
        <v>2</v>
      </c>
      <c r="V103" s="87">
        <v>1.5</v>
      </c>
      <c r="W103" s="89">
        <v>1</v>
      </c>
      <c r="X103" s="332" t="s">
        <v>96</v>
      </c>
      <c r="Y103" s="333"/>
      <c r="Z103" s="333"/>
      <c r="AA103" s="333"/>
      <c r="AB103" s="333"/>
      <c r="AC103" s="333"/>
      <c r="AD103" s="333"/>
      <c r="AE103" s="333"/>
      <c r="AF103" s="333"/>
      <c r="AG103" s="333"/>
      <c r="AH103" s="148"/>
      <c r="AI103" s="50"/>
      <c r="AJ103" s="50"/>
      <c r="AK103" s="50"/>
      <c r="AL103" s="50"/>
      <c r="AM103" s="50"/>
      <c r="AN103" s="50"/>
      <c r="AO103" s="50"/>
      <c r="AP103" s="50"/>
      <c r="AQ103" s="50"/>
      <c r="AR103" s="50"/>
      <c r="AS103" s="50"/>
      <c r="AT103" s="50"/>
      <c r="AU103" s="50"/>
      <c r="AV103" s="50"/>
      <c r="AW103" s="50"/>
      <c r="AX103" s="50"/>
      <c r="AY103" s="50"/>
      <c r="AZ103" s="50"/>
      <c r="BA103" s="50"/>
      <c r="BB103" s="50"/>
      <c r="BC103" s="50"/>
    </row>
    <row r="104" spans="1:61" ht="30" x14ac:dyDescent="0.35">
      <c r="A104" s="1"/>
      <c r="B104" s="16">
        <v>6</v>
      </c>
      <c r="C104" s="336" t="s">
        <v>291</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8"/>
      <c r="AH104" s="148"/>
      <c r="AI104" s="50"/>
      <c r="AJ104" s="50"/>
      <c r="AK104" s="50"/>
      <c r="AL104" s="50"/>
      <c r="AM104" s="50"/>
      <c r="AN104" s="50"/>
      <c r="AO104" s="50"/>
      <c r="AP104" s="50"/>
      <c r="AQ104" s="50"/>
      <c r="AR104" s="50"/>
      <c r="AS104" s="50"/>
      <c r="AT104" s="50"/>
      <c r="AU104" s="50"/>
      <c r="AV104" s="50"/>
      <c r="AW104" s="50"/>
      <c r="AX104" s="50"/>
      <c r="AY104" s="50"/>
      <c r="AZ104" s="50"/>
      <c r="BA104" s="50"/>
      <c r="BB104" s="50"/>
      <c r="BC104" s="50"/>
      <c r="BH104" s="183" t="s">
        <v>171</v>
      </c>
      <c r="BI104" s="177" t="str">
        <f>C104</f>
        <v>Den betrieblichen Arbeitsrahmen beachten, allgemeine Arbeitstechniken und Instrumente anwenden</v>
      </c>
    </row>
    <row r="105" spans="1:61" ht="45" x14ac:dyDescent="0.2">
      <c r="A105" s="162" t="str">
        <f t="shared" ref="A105:A106" si="275">IF(BC105=1,"X"," ")</f>
        <v>X</v>
      </c>
      <c r="B105" s="163">
        <v>6.1</v>
      </c>
      <c r="C105" s="274" t="s">
        <v>319</v>
      </c>
      <c r="D105" s="275"/>
      <c r="E105" s="275"/>
      <c r="F105" s="275"/>
      <c r="G105" s="275"/>
      <c r="H105" s="275"/>
      <c r="I105" s="275"/>
      <c r="J105" s="275"/>
      <c r="K105" s="275"/>
      <c r="L105" s="275"/>
      <c r="M105" s="159"/>
      <c r="N105" s="160"/>
      <c r="O105" s="160"/>
      <c r="P105" s="160"/>
      <c r="Q105" s="160"/>
      <c r="R105" s="160"/>
      <c r="S105" s="160"/>
      <c r="T105" s="160"/>
      <c r="U105" s="160"/>
      <c r="V105" s="160"/>
      <c r="W105" s="161"/>
      <c r="X105" s="271"/>
      <c r="Y105" s="272"/>
      <c r="Z105" s="272"/>
      <c r="AA105" s="272"/>
      <c r="AB105" s="272"/>
      <c r="AC105" s="272"/>
      <c r="AD105" s="272"/>
      <c r="AE105" s="272"/>
      <c r="AF105" s="272"/>
      <c r="AG105" s="273"/>
      <c r="AH105" s="176" t="str">
        <f t="shared" ref="AH105:AH106" si="276">IF(BB105=1,"Achtung - nur 1 Bewertung pro Zeile gültig",(IF(BA105=1,"Achtung - Eintrag zwingend"," ")))</f>
        <v>Achtung - Eintrag zwingend</v>
      </c>
      <c r="AI105" s="50" t="s">
        <v>12</v>
      </c>
      <c r="AJ105" s="50">
        <f t="shared" ref="AJ105:AJ106" si="277">IF(AV105="x",1,0)</f>
        <v>1</v>
      </c>
      <c r="AK105" s="50">
        <f t="shared" ref="AK105:AK106" si="278">AL105+AM105</f>
        <v>0</v>
      </c>
      <c r="AL105" s="113">
        <f t="shared" ref="AL105:AL106" si="279">COUNTIF(M105:Q105,"*")</f>
        <v>0</v>
      </c>
      <c r="AM105" s="113">
        <f t="shared" ref="AM105:AM106" si="280">COUNTIF(R105:W105,"*")</f>
        <v>0</v>
      </c>
      <c r="AN105" s="113">
        <f t="shared" ref="AN105:AN106" si="281">COUNTIF(X105,"*")</f>
        <v>0</v>
      </c>
      <c r="AO105" s="109">
        <f t="shared" ref="AO105:AO106" si="282">AL105*3</f>
        <v>0</v>
      </c>
      <c r="AP105" s="109">
        <f t="shared" ref="AP105:AP106" si="283">AM105*5</f>
        <v>0</v>
      </c>
      <c r="AQ105" s="109">
        <f t="shared" ref="AQ105:AQ106" si="284">IF(AN105=1,0,2)</f>
        <v>2</v>
      </c>
      <c r="AR105" s="109">
        <f t="shared" ref="AR105:AR106" si="285">AO105+AP105+AQ105</f>
        <v>2</v>
      </c>
      <c r="AS105" s="109" t="str">
        <f t="shared" ref="AS105:AS106" si="286">IF(AR105=0,"x"," ")</f>
        <v xml:space="preserve"> </v>
      </c>
      <c r="AT105" s="109" t="str">
        <f t="shared" ref="AT105:AT106" si="287">IF(AR105=3,"x"," ")</f>
        <v xml:space="preserve"> </v>
      </c>
      <c r="AU105" s="109" t="str">
        <f t="shared" ref="AU105:AU106" si="288">IF(AR105=5,"x"," ")</f>
        <v xml:space="preserve"> </v>
      </c>
      <c r="AV105" s="109" t="str">
        <f t="shared" ref="AV105:AV106" si="289">IF(AR105=2,"x"," ")</f>
        <v>x</v>
      </c>
      <c r="AW105" s="109" t="str">
        <f t="shared" ref="AW105:AW106" si="290">IF(AR105=7,"x"," ")</f>
        <v xml:space="preserve"> </v>
      </c>
      <c r="AX105" s="109" t="str">
        <f t="shared" ref="AX105:AX106" si="291">IF(AR105=6,"x"," ")</f>
        <v xml:space="preserve"> </v>
      </c>
      <c r="AY105" s="109" t="str">
        <f t="shared" ref="AY105:AY106" si="292">IF(AR105&gt;7,"x"," ")</f>
        <v xml:space="preserve"> </v>
      </c>
      <c r="AZ105" s="118">
        <f t="shared" ref="AZ105:AZ106" si="293">IF(AS105="x",1,(IF(AT105="x",1,(IF(AU105="x",1,0)))))</f>
        <v>0</v>
      </c>
      <c r="BA105" s="119">
        <f t="shared" ref="BA105:BA106" si="294">IF(AV105="x",1,(IF(AW105="x",1,0)))</f>
        <v>1</v>
      </c>
      <c r="BB105" s="119">
        <f t="shared" ref="BB105:BB106" si="295">IF(AX105="x",1,(IF(AY105="x",1,0)))</f>
        <v>0</v>
      </c>
      <c r="BC105" s="109">
        <f t="shared" ref="BC105:BC106" si="296">IF(BA105=1,1,(IF(BB105=1,1,0)))</f>
        <v>1</v>
      </c>
      <c r="BD105" s="79">
        <f t="shared" ref="BD105:BD106" si="297">COUNTIF(AM105:AN105,"&gt;0")</f>
        <v>0</v>
      </c>
      <c r="BE105" s="158" t="str">
        <f t="shared" ref="BE105:BE106" si="298">C105</f>
        <v>Mit betriebsinternen Verfahren, Informatikanwendungen, Dokumentationsunterlagen und Formularen arbeiten</v>
      </c>
      <c r="BF105" s="165" t="s">
        <v>214</v>
      </c>
      <c r="BG105" s="158">
        <f t="shared" ref="BG105:BG106" si="299">X105</f>
        <v>0</v>
      </c>
      <c r="BH105" s="165"/>
    </row>
    <row r="106" spans="1:61" ht="45" x14ac:dyDescent="0.2">
      <c r="A106" s="162" t="str">
        <f t="shared" si="275"/>
        <v>X</v>
      </c>
      <c r="B106" s="163">
        <v>6.2</v>
      </c>
      <c r="C106" s="274" t="s">
        <v>320</v>
      </c>
      <c r="D106" s="275"/>
      <c r="E106" s="275"/>
      <c r="F106" s="275"/>
      <c r="G106" s="275"/>
      <c r="H106" s="275"/>
      <c r="I106" s="275"/>
      <c r="J106" s="275"/>
      <c r="K106" s="275"/>
      <c r="L106" s="275"/>
      <c r="M106" s="159"/>
      <c r="N106" s="160"/>
      <c r="O106" s="160"/>
      <c r="P106" s="160"/>
      <c r="Q106" s="160"/>
      <c r="R106" s="160"/>
      <c r="S106" s="160"/>
      <c r="T106" s="160"/>
      <c r="U106" s="160"/>
      <c r="V106" s="160"/>
      <c r="W106" s="161"/>
      <c r="X106" s="271"/>
      <c r="Y106" s="272"/>
      <c r="Z106" s="272"/>
      <c r="AA106" s="272"/>
      <c r="AB106" s="272"/>
      <c r="AC106" s="272"/>
      <c r="AD106" s="272"/>
      <c r="AE106" s="272"/>
      <c r="AF106" s="272"/>
      <c r="AG106" s="273"/>
      <c r="AH106" s="176" t="str">
        <f t="shared" si="276"/>
        <v>Achtung - Eintrag zwingend</v>
      </c>
      <c r="AI106" s="50" t="s">
        <v>12</v>
      </c>
      <c r="AJ106" s="50">
        <f t="shared" si="277"/>
        <v>1</v>
      </c>
      <c r="AK106" s="50">
        <f t="shared" si="278"/>
        <v>0</v>
      </c>
      <c r="AL106" s="113">
        <f t="shared" si="279"/>
        <v>0</v>
      </c>
      <c r="AM106" s="113">
        <f t="shared" si="280"/>
        <v>0</v>
      </c>
      <c r="AN106" s="113">
        <f t="shared" si="281"/>
        <v>0</v>
      </c>
      <c r="AO106" s="109">
        <f t="shared" si="282"/>
        <v>0</v>
      </c>
      <c r="AP106" s="109">
        <f t="shared" si="283"/>
        <v>0</v>
      </c>
      <c r="AQ106" s="109">
        <f t="shared" si="284"/>
        <v>2</v>
      </c>
      <c r="AR106" s="109">
        <f t="shared" si="285"/>
        <v>2</v>
      </c>
      <c r="AS106" s="109" t="str">
        <f t="shared" si="286"/>
        <v xml:space="preserve"> </v>
      </c>
      <c r="AT106" s="109" t="str">
        <f t="shared" si="287"/>
        <v xml:space="preserve"> </v>
      </c>
      <c r="AU106" s="109" t="str">
        <f t="shared" si="288"/>
        <v xml:space="preserve"> </v>
      </c>
      <c r="AV106" s="109" t="str">
        <f t="shared" si="289"/>
        <v>x</v>
      </c>
      <c r="AW106" s="109" t="str">
        <f t="shared" si="290"/>
        <v xml:space="preserve"> </v>
      </c>
      <c r="AX106" s="109" t="str">
        <f t="shared" si="291"/>
        <v xml:space="preserve"> </v>
      </c>
      <c r="AY106" s="109" t="str">
        <f t="shared" si="292"/>
        <v xml:space="preserve"> </v>
      </c>
      <c r="AZ106" s="118">
        <f t="shared" si="293"/>
        <v>0</v>
      </c>
      <c r="BA106" s="119">
        <f t="shared" si="294"/>
        <v>1</v>
      </c>
      <c r="BB106" s="119">
        <f t="shared" si="295"/>
        <v>0</v>
      </c>
      <c r="BC106" s="109">
        <f t="shared" si="296"/>
        <v>1</v>
      </c>
      <c r="BD106" s="79">
        <f t="shared" si="297"/>
        <v>0</v>
      </c>
      <c r="BE106" s="158" t="str">
        <f t="shared" si="298"/>
        <v>Sich am Unterhalt der Infrastruktur und der Apparate beteiligen</v>
      </c>
      <c r="BF106" s="165" t="s">
        <v>214</v>
      </c>
      <c r="BG106" s="158">
        <f t="shared" si="299"/>
        <v>0</v>
      </c>
      <c r="BH106" s="165"/>
    </row>
    <row r="107" spans="1:61" ht="25.5" x14ac:dyDescent="0.35">
      <c r="A107" s="1"/>
      <c r="B107" s="48" t="s">
        <v>0</v>
      </c>
      <c r="C107" s="330" t="s">
        <v>309</v>
      </c>
      <c r="D107" s="330"/>
      <c r="E107" s="330"/>
      <c r="F107" s="330"/>
      <c r="G107" s="330"/>
      <c r="H107" s="330"/>
      <c r="I107" s="330"/>
      <c r="J107" s="330"/>
      <c r="K107" s="330"/>
      <c r="L107" s="331"/>
      <c r="M107" s="86">
        <v>6</v>
      </c>
      <c r="N107" s="87">
        <v>5.5</v>
      </c>
      <c r="O107" s="88">
        <v>5</v>
      </c>
      <c r="P107" s="87">
        <v>4.5</v>
      </c>
      <c r="Q107" s="88">
        <v>4</v>
      </c>
      <c r="R107" s="87">
        <v>3.5</v>
      </c>
      <c r="S107" s="88">
        <v>3</v>
      </c>
      <c r="T107" s="87">
        <v>2.5</v>
      </c>
      <c r="U107" s="88">
        <v>2</v>
      </c>
      <c r="V107" s="87">
        <v>1.5</v>
      </c>
      <c r="W107" s="89">
        <v>1</v>
      </c>
      <c r="X107" s="332" t="s">
        <v>96</v>
      </c>
      <c r="Y107" s="333"/>
      <c r="Z107" s="333"/>
      <c r="AA107" s="333"/>
      <c r="AB107" s="333"/>
      <c r="AC107" s="333"/>
      <c r="AD107" s="333"/>
      <c r="AE107" s="333"/>
      <c r="AF107" s="333"/>
      <c r="AG107" s="333"/>
      <c r="AH107" s="148"/>
      <c r="AI107" s="50"/>
      <c r="AJ107" s="50"/>
      <c r="AK107" s="50"/>
      <c r="AL107" s="50"/>
      <c r="AM107" s="50"/>
      <c r="AN107" s="50"/>
      <c r="AO107" s="50"/>
      <c r="AP107" s="50"/>
      <c r="AQ107" s="50"/>
      <c r="AR107" s="50"/>
      <c r="AS107" s="50"/>
      <c r="AT107" s="50"/>
      <c r="AU107" s="50"/>
      <c r="AV107" s="50"/>
      <c r="AW107" s="50"/>
      <c r="AX107" s="50"/>
      <c r="AY107" s="50"/>
      <c r="AZ107" s="50"/>
      <c r="BA107" s="50"/>
      <c r="BB107" s="50"/>
      <c r="BC107" s="50"/>
    </row>
    <row r="108" spans="1:61" ht="30" x14ac:dyDescent="0.35">
      <c r="A108" s="1"/>
      <c r="B108" s="16">
        <v>7</v>
      </c>
      <c r="C108" s="409" t="s">
        <v>292</v>
      </c>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8"/>
      <c r="AH108" s="148"/>
      <c r="AI108" s="50"/>
      <c r="AJ108" s="50"/>
      <c r="AK108" s="50"/>
      <c r="AL108" s="50"/>
      <c r="AM108" s="50"/>
      <c r="AN108" s="50"/>
      <c r="AO108" s="50"/>
      <c r="AP108" s="50"/>
      <c r="AQ108" s="50"/>
      <c r="AR108" s="50"/>
      <c r="AS108" s="50"/>
      <c r="AT108" s="50"/>
      <c r="AU108" s="50"/>
      <c r="AV108" s="50"/>
      <c r="AW108" s="50"/>
      <c r="AX108" s="50"/>
      <c r="AY108" s="50"/>
      <c r="AZ108" s="50"/>
      <c r="BA108" s="50"/>
      <c r="BB108" s="50"/>
      <c r="BC108" s="50"/>
      <c r="BH108" s="183" t="s">
        <v>171</v>
      </c>
      <c r="BI108" s="177" t="str">
        <f>C108</f>
        <v>Den institutionellen Rahmen, den Auftrag und das gesellschaftspolitische Umfeld der Institution kennen</v>
      </c>
    </row>
    <row r="109" spans="1:61" ht="45" x14ac:dyDescent="0.2">
      <c r="A109" s="162" t="str">
        <f t="shared" ref="A109:A110" si="300">IF(BC109=1,"X"," ")</f>
        <v>X</v>
      </c>
      <c r="B109" s="163">
        <v>7.1</v>
      </c>
      <c r="C109" s="274" t="s">
        <v>293</v>
      </c>
      <c r="D109" s="275"/>
      <c r="E109" s="275"/>
      <c r="F109" s="275"/>
      <c r="G109" s="275"/>
      <c r="H109" s="275"/>
      <c r="I109" s="275"/>
      <c r="J109" s="275"/>
      <c r="K109" s="275"/>
      <c r="L109" s="275"/>
      <c r="M109" s="159"/>
      <c r="N109" s="160"/>
      <c r="O109" s="160"/>
      <c r="P109" s="160"/>
      <c r="Q109" s="160"/>
      <c r="R109" s="160"/>
      <c r="S109" s="160"/>
      <c r="T109" s="160"/>
      <c r="U109" s="160"/>
      <c r="V109" s="160"/>
      <c r="W109" s="161"/>
      <c r="X109" s="271"/>
      <c r="Y109" s="272"/>
      <c r="Z109" s="272"/>
      <c r="AA109" s="272"/>
      <c r="AB109" s="272"/>
      <c r="AC109" s="272"/>
      <c r="AD109" s="272"/>
      <c r="AE109" s="272"/>
      <c r="AF109" s="272"/>
      <c r="AG109" s="273"/>
      <c r="AH109" s="176" t="str">
        <f t="shared" ref="AH109:AH110" si="301">IF(BB109=1,"Achtung - nur 1 Bewertung pro Zeile gültig",(IF(BA109=1,"Achtung - Eintrag zwingend"," ")))</f>
        <v>Achtung - Eintrag zwingend</v>
      </c>
      <c r="AI109" s="50" t="s">
        <v>12</v>
      </c>
      <c r="AJ109" s="50">
        <f t="shared" ref="AJ109:AJ110" si="302">IF(AV109="x",1,0)</f>
        <v>1</v>
      </c>
      <c r="AK109" s="50">
        <f t="shared" ref="AK109:AK110" si="303">AL109+AM109</f>
        <v>0</v>
      </c>
      <c r="AL109" s="113">
        <f t="shared" ref="AL109:AL110" si="304">COUNTIF(M109:Q109,"*")</f>
        <v>0</v>
      </c>
      <c r="AM109" s="113">
        <f t="shared" ref="AM109:AM110" si="305">COUNTIF(R109:W109,"*")</f>
        <v>0</v>
      </c>
      <c r="AN109" s="113">
        <f t="shared" ref="AN109:AN110" si="306">COUNTIF(X109,"*")</f>
        <v>0</v>
      </c>
      <c r="AO109" s="109">
        <f t="shared" ref="AO109:AO110" si="307">AL109*3</f>
        <v>0</v>
      </c>
      <c r="AP109" s="109">
        <f t="shared" ref="AP109:AP110" si="308">AM109*5</f>
        <v>0</v>
      </c>
      <c r="AQ109" s="109">
        <f t="shared" ref="AQ109:AQ110" si="309">IF(AN109=1,0,2)</f>
        <v>2</v>
      </c>
      <c r="AR109" s="109">
        <f t="shared" ref="AR109:AR110" si="310">AO109+AP109+AQ109</f>
        <v>2</v>
      </c>
      <c r="AS109" s="109" t="str">
        <f t="shared" ref="AS109:AS110" si="311">IF(AR109=0,"x"," ")</f>
        <v xml:space="preserve"> </v>
      </c>
      <c r="AT109" s="109" t="str">
        <f t="shared" ref="AT109:AT110" si="312">IF(AR109=3,"x"," ")</f>
        <v xml:space="preserve"> </v>
      </c>
      <c r="AU109" s="109" t="str">
        <f t="shared" ref="AU109:AU110" si="313">IF(AR109=5,"x"," ")</f>
        <v xml:space="preserve"> </v>
      </c>
      <c r="AV109" s="109" t="str">
        <f t="shared" ref="AV109:AV110" si="314">IF(AR109=2,"x"," ")</f>
        <v>x</v>
      </c>
      <c r="AW109" s="109" t="str">
        <f t="shared" ref="AW109:AW110" si="315">IF(AR109=7,"x"," ")</f>
        <v xml:space="preserve"> </v>
      </c>
      <c r="AX109" s="109" t="str">
        <f t="shared" ref="AX109:AX110" si="316">IF(AR109=6,"x"," ")</f>
        <v xml:space="preserve"> </v>
      </c>
      <c r="AY109" s="109" t="str">
        <f t="shared" ref="AY109:AY110" si="317">IF(AR109&gt;7,"x"," ")</f>
        <v xml:space="preserve"> </v>
      </c>
      <c r="AZ109" s="118">
        <f t="shared" ref="AZ109:AZ110" si="318">IF(AS109="x",1,(IF(AT109="x",1,(IF(AU109="x",1,0)))))</f>
        <v>0</v>
      </c>
      <c r="BA109" s="119">
        <f t="shared" ref="BA109:BA110" si="319">IF(AV109="x",1,(IF(AW109="x",1,0)))</f>
        <v>1</v>
      </c>
      <c r="BB109" s="119">
        <f t="shared" ref="BB109:BB110" si="320">IF(AX109="x",1,(IF(AY109="x",1,0)))</f>
        <v>0</v>
      </c>
      <c r="BC109" s="109">
        <f t="shared" ref="BC109:BC110" si="321">IF(BA109=1,1,(IF(BB109=1,1,0)))</f>
        <v>1</v>
      </c>
      <c r="BD109" s="79">
        <f t="shared" ref="BD109:BD110" si="322">COUNTIF(AM109:AN109,"&gt;0")</f>
        <v>0</v>
      </c>
      <c r="BE109" s="158" t="str">
        <f t="shared" ref="BE109:BE110" si="323">C109</f>
        <v>Über ein Grundverständnis der Organisationen im Sozialbereich verfügen</v>
      </c>
      <c r="BF109" s="165" t="s">
        <v>214</v>
      </c>
      <c r="BG109" s="158">
        <f t="shared" ref="BG109:BG110" si="324">X109</f>
        <v>0</v>
      </c>
      <c r="BH109" s="165"/>
    </row>
    <row r="110" spans="1:61" ht="45" x14ac:dyDescent="0.2">
      <c r="A110" s="162" t="str">
        <f t="shared" si="300"/>
        <v>X</v>
      </c>
      <c r="B110" s="163">
        <v>7.2</v>
      </c>
      <c r="C110" s="274" t="s">
        <v>294</v>
      </c>
      <c r="D110" s="275"/>
      <c r="E110" s="275"/>
      <c r="F110" s="275"/>
      <c r="G110" s="275"/>
      <c r="H110" s="275"/>
      <c r="I110" s="275"/>
      <c r="J110" s="275"/>
      <c r="K110" s="275"/>
      <c r="L110" s="275"/>
      <c r="M110" s="159"/>
      <c r="N110" s="160"/>
      <c r="O110" s="160"/>
      <c r="P110" s="160"/>
      <c r="Q110" s="160"/>
      <c r="R110" s="160"/>
      <c r="S110" s="160"/>
      <c r="T110" s="160"/>
      <c r="U110" s="160"/>
      <c r="V110" s="160"/>
      <c r="W110" s="161"/>
      <c r="X110" s="271"/>
      <c r="Y110" s="272"/>
      <c r="Z110" s="272"/>
      <c r="AA110" s="272"/>
      <c r="AB110" s="272"/>
      <c r="AC110" s="272"/>
      <c r="AD110" s="272"/>
      <c r="AE110" s="272"/>
      <c r="AF110" s="272"/>
      <c r="AG110" s="273"/>
      <c r="AH110" s="176" t="str">
        <f t="shared" si="301"/>
        <v>Achtung - Eintrag zwingend</v>
      </c>
      <c r="AI110" s="50" t="s">
        <v>12</v>
      </c>
      <c r="AJ110" s="50">
        <f t="shared" si="302"/>
        <v>1</v>
      </c>
      <c r="AK110" s="50">
        <f t="shared" si="303"/>
        <v>0</v>
      </c>
      <c r="AL110" s="113">
        <f t="shared" si="304"/>
        <v>0</v>
      </c>
      <c r="AM110" s="113">
        <f t="shared" si="305"/>
        <v>0</v>
      </c>
      <c r="AN110" s="113">
        <f t="shared" si="306"/>
        <v>0</v>
      </c>
      <c r="AO110" s="109">
        <f t="shared" si="307"/>
        <v>0</v>
      </c>
      <c r="AP110" s="109">
        <f t="shared" si="308"/>
        <v>0</v>
      </c>
      <c r="AQ110" s="109">
        <f t="shared" si="309"/>
        <v>2</v>
      </c>
      <c r="AR110" s="109">
        <f t="shared" si="310"/>
        <v>2</v>
      </c>
      <c r="AS110" s="109" t="str">
        <f t="shared" si="311"/>
        <v xml:space="preserve"> </v>
      </c>
      <c r="AT110" s="109" t="str">
        <f t="shared" si="312"/>
        <v xml:space="preserve"> </v>
      </c>
      <c r="AU110" s="109" t="str">
        <f t="shared" si="313"/>
        <v xml:space="preserve"> </v>
      </c>
      <c r="AV110" s="109" t="str">
        <f t="shared" si="314"/>
        <v>x</v>
      </c>
      <c r="AW110" s="109" t="str">
        <f t="shared" si="315"/>
        <v xml:space="preserve"> </v>
      </c>
      <c r="AX110" s="109" t="str">
        <f t="shared" si="316"/>
        <v xml:space="preserve"> </v>
      </c>
      <c r="AY110" s="109" t="str">
        <f t="shared" si="317"/>
        <v xml:space="preserve"> </v>
      </c>
      <c r="AZ110" s="118">
        <f t="shared" si="318"/>
        <v>0</v>
      </c>
      <c r="BA110" s="119">
        <f t="shared" si="319"/>
        <v>1</v>
      </c>
      <c r="BB110" s="119">
        <f t="shared" si="320"/>
        <v>0</v>
      </c>
      <c r="BC110" s="109">
        <f t="shared" si="321"/>
        <v>1</v>
      </c>
      <c r="BD110" s="79">
        <f t="shared" si="322"/>
        <v>0</v>
      </c>
      <c r="BE110" s="158" t="str">
        <f t="shared" si="323"/>
        <v>Die Verantwortung der verschiedenen Beteiligten einer Organisation kennen</v>
      </c>
      <c r="BF110" s="165" t="s">
        <v>214</v>
      </c>
      <c r="BG110" s="158">
        <f t="shared" si="324"/>
        <v>0</v>
      </c>
      <c r="BH110" s="165"/>
    </row>
    <row r="111" spans="1:61" ht="25.5" x14ac:dyDescent="0.35">
      <c r="A111" s="1"/>
      <c r="B111" s="48" t="s">
        <v>0</v>
      </c>
      <c r="C111" s="330" t="s">
        <v>309</v>
      </c>
      <c r="D111" s="330"/>
      <c r="E111" s="330"/>
      <c r="F111" s="330"/>
      <c r="G111" s="330"/>
      <c r="H111" s="330"/>
      <c r="I111" s="330"/>
      <c r="J111" s="330"/>
      <c r="K111" s="330"/>
      <c r="L111" s="331"/>
      <c r="M111" s="86">
        <v>6</v>
      </c>
      <c r="N111" s="87">
        <v>5.5</v>
      </c>
      <c r="O111" s="88">
        <v>5</v>
      </c>
      <c r="P111" s="87">
        <v>4.5</v>
      </c>
      <c r="Q111" s="88">
        <v>4</v>
      </c>
      <c r="R111" s="87">
        <v>3.5</v>
      </c>
      <c r="S111" s="88">
        <v>3</v>
      </c>
      <c r="T111" s="87">
        <v>2.5</v>
      </c>
      <c r="U111" s="88">
        <v>2</v>
      </c>
      <c r="V111" s="87">
        <v>1.5</v>
      </c>
      <c r="W111" s="89">
        <v>1</v>
      </c>
      <c r="X111" s="332" t="s">
        <v>96</v>
      </c>
      <c r="Y111" s="333"/>
      <c r="Z111" s="333"/>
      <c r="AA111" s="333"/>
      <c r="AB111" s="333"/>
      <c r="AC111" s="333"/>
      <c r="AD111" s="333"/>
      <c r="AE111" s="333"/>
      <c r="AF111" s="333"/>
      <c r="AG111" s="333"/>
      <c r="AH111" s="148"/>
      <c r="AI111" s="50"/>
      <c r="AJ111" s="50"/>
      <c r="AK111" s="50"/>
      <c r="AL111" s="50"/>
      <c r="AM111" s="50"/>
      <c r="AN111" s="50"/>
      <c r="AO111" s="50"/>
      <c r="AP111" s="50"/>
      <c r="AQ111" s="50"/>
      <c r="AR111" s="50"/>
      <c r="AS111" s="50"/>
      <c r="AT111" s="50"/>
      <c r="AU111" s="50"/>
      <c r="AV111" s="50"/>
      <c r="AW111" s="50"/>
      <c r="AX111" s="50"/>
      <c r="AY111" s="50"/>
      <c r="AZ111" s="50"/>
      <c r="BA111" s="50"/>
      <c r="BB111" s="50"/>
      <c r="BC111" s="50"/>
    </row>
    <row r="112" spans="1:61" ht="6" customHeight="1" x14ac:dyDescent="0.2">
      <c r="A112" s="30"/>
      <c r="B112" s="40"/>
      <c r="C112" s="41"/>
      <c r="D112" s="41"/>
      <c r="E112" s="41"/>
      <c r="F112" s="41"/>
      <c r="G112" s="41"/>
      <c r="H112" s="41"/>
      <c r="I112" s="41"/>
      <c r="J112" s="41"/>
      <c r="K112" s="41"/>
      <c r="L112" s="41"/>
      <c r="M112" s="186"/>
      <c r="N112" s="186"/>
      <c r="O112" s="186"/>
      <c r="P112" s="186"/>
      <c r="Q112" s="186"/>
      <c r="R112" s="186"/>
      <c r="S112" s="186"/>
      <c r="T112" s="186"/>
      <c r="U112" s="186"/>
      <c r="V112" s="186"/>
      <c r="W112" s="186"/>
      <c r="X112" s="187"/>
      <c r="Y112" s="187"/>
      <c r="Z112" s="187"/>
      <c r="AA112" s="187"/>
      <c r="AB112" s="187"/>
      <c r="AC112" s="187"/>
      <c r="AD112" s="187"/>
      <c r="AE112" s="187"/>
      <c r="AF112" s="187"/>
      <c r="AG112" s="188"/>
      <c r="AH112" s="1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348"/>
      <c r="BE112" s="189"/>
      <c r="BF112" s="190"/>
      <c r="BG112" s="189"/>
      <c r="BH112" s="190"/>
      <c r="BI112" s="189"/>
    </row>
    <row r="113" spans="1:56" s="120" customFormat="1" ht="30" hidden="1" customHeight="1" x14ac:dyDescent="0.2">
      <c r="A113" s="1"/>
      <c r="B113" s="127"/>
      <c r="C113" s="128"/>
      <c r="D113" s="128"/>
      <c r="E113" s="128"/>
      <c r="F113" s="128"/>
      <c r="G113" s="128"/>
      <c r="H113" s="128"/>
      <c r="I113" s="128"/>
      <c r="J113" s="128"/>
      <c r="K113" s="128"/>
      <c r="L113" s="128"/>
      <c r="M113" s="129">
        <f t="shared" ref="M113:W113" si="325">COUNTIF(M75:M111,"*")</f>
        <v>0</v>
      </c>
      <c r="N113" s="129">
        <f t="shared" si="325"/>
        <v>0</v>
      </c>
      <c r="O113" s="129">
        <f t="shared" si="325"/>
        <v>0</v>
      </c>
      <c r="P113" s="129">
        <f t="shared" si="325"/>
        <v>0</v>
      </c>
      <c r="Q113" s="129">
        <f t="shared" si="325"/>
        <v>0</v>
      </c>
      <c r="R113" s="129">
        <f t="shared" si="325"/>
        <v>0</v>
      </c>
      <c r="S113" s="129">
        <f t="shared" si="325"/>
        <v>0</v>
      </c>
      <c r="T113" s="129">
        <f t="shared" si="325"/>
        <v>0</v>
      </c>
      <c r="U113" s="129">
        <f t="shared" si="325"/>
        <v>0</v>
      </c>
      <c r="V113" s="129">
        <f t="shared" si="325"/>
        <v>0</v>
      </c>
      <c r="W113" s="129">
        <f t="shared" si="325"/>
        <v>0</v>
      </c>
      <c r="X113" s="129" t="e">
        <f>ROUND((K118/K116),1)</f>
        <v>#DIV/0!</v>
      </c>
      <c r="Y113" s="134"/>
      <c r="Z113" s="128"/>
      <c r="AA113" s="128"/>
      <c r="AB113" s="128"/>
      <c r="AC113" s="128"/>
      <c r="AD113" s="128"/>
      <c r="AE113" s="128"/>
      <c r="AF113" s="128"/>
      <c r="AG113" s="135"/>
      <c r="AI113" s="121">
        <f>COUNTIF(AI75:AI111,"x")</f>
        <v>24</v>
      </c>
      <c r="AJ113" s="185">
        <f>COUNTIF(AJ75:AJ111,1)</f>
        <v>24</v>
      </c>
      <c r="AK113" s="121">
        <f>COUNTIF(AK75:AK111,0)</f>
        <v>24</v>
      </c>
      <c r="AM113" s="51"/>
      <c r="AN113" s="51"/>
      <c r="AO113" s="121"/>
      <c r="AP113" s="121"/>
      <c r="AQ113" s="121"/>
      <c r="AR113" s="121"/>
      <c r="AS113" s="121">
        <f t="shared" ref="AS113:AY113" si="326">COUNTIF(AS75:AS111,"x")</f>
        <v>0</v>
      </c>
      <c r="AT113" s="121">
        <f t="shared" si="326"/>
        <v>0</v>
      </c>
      <c r="AU113" s="121">
        <f t="shared" si="326"/>
        <v>0</v>
      </c>
      <c r="AV113" s="121">
        <f t="shared" si="326"/>
        <v>24</v>
      </c>
      <c r="AW113" s="121">
        <f t="shared" si="326"/>
        <v>0</v>
      </c>
      <c r="AX113" s="121">
        <f t="shared" si="326"/>
        <v>0</v>
      </c>
      <c r="AY113" s="121">
        <f t="shared" si="326"/>
        <v>0</v>
      </c>
      <c r="AZ113" s="121"/>
      <c r="BA113" s="125">
        <f>SUM(BA75:BA111)</f>
        <v>24</v>
      </c>
      <c r="BB113" s="125">
        <f>SUM(BB75:BB111)</f>
        <v>0</v>
      </c>
      <c r="BC113" s="121">
        <f>SUM(BC75:BC111)</f>
        <v>24</v>
      </c>
      <c r="BD113" s="348"/>
    </row>
    <row r="114" spans="1:56" s="120" customFormat="1" ht="30" hidden="1" customHeight="1" x14ac:dyDescent="0.2">
      <c r="A114" s="1"/>
      <c r="B114" s="130"/>
      <c r="C114" s="131"/>
      <c r="D114" s="131"/>
      <c r="E114" s="131"/>
      <c r="F114" s="131"/>
      <c r="G114" s="131"/>
      <c r="H114" s="131"/>
      <c r="I114" s="131"/>
      <c r="J114" s="131"/>
      <c r="K114" s="131"/>
      <c r="L114" s="131"/>
      <c r="M114" s="132">
        <f>M113*6</f>
        <v>0</v>
      </c>
      <c r="N114" s="132">
        <f>N113*5.5</f>
        <v>0</v>
      </c>
      <c r="O114" s="132">
        <f>O113*5</f>
        <v>0</v>
      </c>
      <c r="P114" s="132">
        <f>P113*4.5</f>
        <v>0</v>
      </c>
      <c r="Q114" s="132">
        <f>Q113*4</f>
        <v>0</v>
      </c>
      <c r="R114" s="132">
        <f>R113*3.5</f>
        <v>0</v>
      </c>
      <c r="S114" s="132">
        <f>S113*3</f>
        <v>0</v>
      </c>
      <c r="T114" s="132">
        <f>T113*2.5</f>
        <v>0</v>
      </c>
      <c r="U114" s="132">
        <f>U113*2</f>
        <v>0</v>
      </c>
      <c r="V114" s="132">
        <f>V113*1.5</f>
        <v>0</v>
      </c>
      <c r="W114" s="132">
        <f>W113*1</f>
        <v>0</v>
      </c>
      <c r="X114" s="133" t="e">
        <f>ROUND((K118/K116)*2,0)/2</f>
        <v>#DIV/0!</v>
      </c>
      <c r="Y114" s="131"/>
      <c r="Z114" s="131"/>
      <c r="AA114" s="131"/>
      <c r="AB114" s="131"/>
      <c r="AC114" s="131"/>
      <c r="AD114" s="131"/>
      <c r="AE114" s="131"/>
      <c r="AF114" s="131"/>
      <c r="AG114" s="136"/>
      <c r="AI114" s="124" t="e">
        <f>SUM(#REF!)</f>
        <v>#REF!</v>
      </c>
      <c r="AJ114" s="121">
        <f>AI113-AJ113</f>
        <v>0</v>
      </c>
      <c r="AK114" s="121">
        <f>AI113-AK113</f>
        <v>0</v>
      </c>
      <c r="AL114" s="50">
        <f>AX113+AY113</f>
        <v>0</v>
      </c>
      <c r="AM114" s="50">
        <f>SUM(AV113:AY113)</f>
        <v>24</v>
      </c>
      <c r="AN114" s="50">
        <f>AW113</f>
        <v>0</v>
      </c>
      <c r="AO114" s="121"/>
      <c r="AP114" s="121"/>
      <c r="AQ114" s="121"/>
      <c r="AR114" s="121"/>
      <c r="AS114" s="121"/>
      <c r="AT114" s="121"/>
      <c r="AU114" s="121"/>
      <c r="AV114" s="121"/>
      <c r="AW114" s="121"/>
      <c r="AX114" s="126" t="s">
        <v>179</v>
      </c>
      <c r="AY114" s="121">
        <f>SUM(AS113:AY113)</f>
        <v>24</v>
      </c>
      <c r="AZ114" s="121"/>
      <c r="BA114" s="121"/>
      <c r="BB114" s="121"/>
      <c r="BC114" s="121"/>
      <c r="BD114" s="348"/>
    </row>
    <row r="115" spans="1:56" ht="48.75" customHeight="1" x14ac:dyDescent="0.3">
      <c r="A115" s="1"/>
      <c r="B115" s="372" t="s">
        <v>13</v>
      </c>
      <c r="C115" s="372"/>
      <c r="D115" s="372"/>
      <c r="E115" s="372"/>
      <c r="F115" s="372"/>
      <c r="G115" s="372"/>
      <c r="H115" s="372"/>
      <c r="I115" s="372"/>
      <c r="J115" s="372"/>
      <c r="K115" s="373">
        <f>AI113</f>
        <v>24</v>
      </c>
      <c r="L115" s="374"/>
      <c r="M115" s="375" t="str">
        <f>IF(AK116&gt;0,"Nicht alle Handlungskompetenzen bewertet, Begründung wo leer"," ")</f>
        <v>Nicht alle Handlungskompetenzen bewertet, Begründung wo leer</v>
      </c>
      <c r="N115" s="376"/>
      <c r="O115" s="376"/>
      <c r="P115" s="376"/>
      <c r="Q115" s="376"/>
      <c r="R115" s="376"/>
      <c r="S115" s="376"/>
      <c r="T115" s="376"/>
      <c r="U115" s="376"/>
      <c r="V115" s="377" t="s">
        <v>198</v>
      </c>
      <c r="W115" s="377"/>
      <c r="X115" s="377"/>
      <c r="Y115" s="377"/>
      <c r="Z115" s="377"/>
      <c r="AA115" s="377"/>
      <c r="AB115" s="377"/>
      <c r="AC115" s="377"/>
      <c r="AD115" s="377"/>
      <c r="AE115" s="377"/>
      <c r="AF115" s="377"/>
      <c r="AG115" s="377"/>
      <c r="AH115" s="149" t="str">
        <f>IF(BC113&gt;0,"Tabelle nicht korrekt - siehe oben"," ")</f>
        <v>Tabelle nicht korrekt - siehe oben</v>
      </c>
      <c r="AI115" s="137" t="s">
        <v>178</v>
      </c>
      <c r="AJ115" s="123" t="s">
        <v>176</v>
      </c>
      <c r="AK115" s="122"/>
      <c r="AL115" s="138" t="s">
        <v>180</v>
      </c>
      <c r="AM115" s="138" t="s">
        <v>181</v>
      </c>
      <c r="AN115" s="110" t="s">
        <v>183</v>
      </c>
      <c r="AO115" s="51"/>
      <c r="AP115" s="51"/>
      <c r="AQ115" s="51"/>
      <c r="AR115" s="51"/>
      <c r="AS115" s="51"/>
      <c r="AT115" s="51"/>
      <c r="AU115" s="51"/>
      <c r="AV115" s="51"/>
      <c r="AW115" s="51"/>
      <c r="AX115" s="51"/>
      <c r="AY115" s="51"/>
      <c r="AZ115" s="51"/>
      <c r="BA115" s="51"/>
      <c r="BB115" s="51"/>
      <c r="BC115" s="51"/>
      <c r="BD115" s="348"/>
    </row>
    <row r="116" spans="1:56" ht="48.75" customHeight="1" x14ac:dyDescent="0.35">
      <c r="A116" s="1"/>
      <c r="B116" s="372" t="s">
        <v>15</v>
      </c>
      <c r="C116" s="372"/>
      <c r="D116" s="372"/>
      <c r="E116" s="372"/>
      <c r="F116" s="372"/>
      <c r="G116" s="372"/>
      <c r="H116" s="372"/>
      <c r="I116" s="372"/>
      <c r="J116" s="372"/>
      <c r="K116" s="373">
        <f>AK114</f>
        <v>0</v>
      </c>
      <c r="L116" s="374"/>
      <c r="M116" s="382" t="str">
        <f>IF(AL114&gt;0,"nur 1 Bewertung pro Zeile"," ")</f>
        <v xml:space="preserve"> </v>
      </c>
      <c r="N116" s="383"/>
      <c r="O116" s="383"/>
      <c r="P116" s="383"/>
      <c r="Q116" s="383"/>
      <c r="R116" s="383"/>
      <c r="S116" s="383"/>
      <c r="T116" s="383"/>
      <c r="U116" s="384"/>
      <c r="V116" s="385"/>
      <c r="W116" s="386"/>
      <c r="X116" s="386"/>
      <c r="Y116" s="386"/>
      <c r="Z116" s="386"/>
      <c r="AA116" s="386"/>
      <c r="AB116" s="386"/>
      <c r="AC116" s="386"/>
      <c r="AD116" s="386"/>
      <c r="AE116" s="386"/>
      <c r="AF116" s="386"/>
      <c r="AG116" s="387"/>
      <c r="AH116" s="148"/>
      <c r="AI116" s="51"/>
      <c r="AJ116" s="139" t="s">
        <v>254</v>
      </c>
      <c r="AK116" s="184">
        <f>AJ113</f>
        <v>24</v>
      </c>
      <c r="AL116" s="51"/>
      <c r="AM116" s="51"/>
      <c r="AN116" s="51"/>
      <c r="AO116" s="51"/>
      <c r="AP116" s="51"/>
      <c r="AQ116" s="51"/>
      <c r="AR116" s="51"/>
      <c r="AS116" s="51"/>
      <c r="AT116" s="51"/>
      <c r="AU116" s="51"/>
      <c r="AV116" s="51"/>
      <c r="AW116" s="51"/>
      <c r="AX116" s="51"/>
      <c r="AY116" s="51"/>
      <c r="AZ116" s="51"/>
      <c r="BA116" s="51"/>
      <c r="BB116" s="51"/>
      <c r="BC116" s="51"/>
    </row>
    <row r="117" spans="1:56" ht="48.75" customHeight="1" thickBot="1" x14ac:dyDescent="0.4">
      <c r="A117" s="1"/>
      <c r="B117" s="394" t="s">
        <v>157</v>
      </c>
      <c r="C117" s="395"/>
      <c r="D117" s="396" t="s">
        <v>366</v>
      </c>
      <c r="E117" s="396"/>
      <c r="F117" s="396"/>
      <c r="G117" s="396"/>
      <c r="H117" s="396"/>
      <c r="I117" s="396"/>
      <c r="J117" s="397"/>
      <c r="K117" s="398">
        <f>K116*6</f>
        <v>0</v>
      </c>
      <c r="L117" s="399"/>
      <c r="M117" s="382" t="str">
        <f>IF(BA113&gt;0,"fehlende Einträge ergänzen"," ")</f>
        <v>fehlende Einträge ergänzen</v>
      </c>
      <c r="N117" s="383"/>
      <c r="O117" s="383"/>
      <c r="P117" s="383"/>
      <c r="Q117" s="383"/>
      <c r="R117" s="383"/>
      <c r="S117" s="383"/>
      <c r="T117" s="383"/>
      <c r="U117" s="384"/>
      <c r="V117" s="388"/>
      <c r="W117" s="389"/>
      <c r="X117" s="389"/>
      <c r="Y117" s="389"/>
      <c r="Z117" s="389"/>
      <c r="AA117" s="389"/>
      <c r="AB117" s="389"/>
      <c r="AC117" s="389"/>
      <c r="AD117" s="389"/>
      <c r="AE117" s="389"/>
      <c r="AF117" s="389"/>
      <c r="AG117" s="390"/>
      <c r="AH117" s="148"/>
      <c r="AI117" s="51"/>
      <c r="AJ117" s="51"/>
      <c r="AK117" s="51"/>
      <c r="AL117" s="51"/>
      <c r="AM117" s="51"/>
      <c r="AN117" s="51"/>
      <c r="AO117" s="51"/>
      <c r="AP117" s="51"/>
      <c r="AQ117" s="51"/>
      <c r="AR117" s="51"/>
      <c r="AS117" s="51"/>
      <c r="AT117" s="51"/>
      <c r="AU117" s="51"/>
      <c r="AV117" s="51"/>
      <c r="AW117" s="51"/>
      <c r="AX117" s="51"/>
      <c r="AY117" s="51"/>
      <c r="AZ117" s="51"/>
      <c r="BA117" s="51"/>
      <c r="BB117" s="51"/>
      <c r="BC117" s="51"/>
    </row>
    <row r="118" spans="1:56" ht="48.75" customHeight="1" thickTop="1" thickBot="1" x14ac:dyDescent="0.4">
      <c r="A118" s="1"/>
      <c r="B118" s="106" t="str">
        <f>IF(AM114&gt;0,"X",X113)</f>
        <v>X</v>
      </c>
      <c r="C118" s="104" t="s">
        <v>156</v>
      </c>
      <c r="D118" s="396" t="s">
        <v>367</v>
      </c>
      <c r="E118" s="396"/>
      <c r="F118" s="396"/>
      <c r="G118" s="396"/>
      <c r="H118" s="396"/>
      <c r="I118" s="396"/>
      <c r="J118" s="397"/>
      <c r="K118" s="398">
        <f>SUM(M114:W114)</f>
        <v>0</v>
      </c>
      <c r="L118" s="399"/>
      <c r="M118" s="378" t="s">
        <v>365</v>
      </c>
      <c r="N118" s="379"/>
      <c r="O118" s="379"/>
      <c r="P118" s="379"/>
      <c r="Q118" s="379"/>
      <c r="R118" s="379"/>
      <c r="S118" s="380" t="str">
        <f>IF(AM114&gt;0,"X",X114)</f>
        <v>X</v>
      </c>
      <c r="T118" s="381"/>
      <c r="U118" s="105" t="s">
        <v>154</v>
      </c>
      <c r="V118" s="391"/>
      <c r="W118" s="392"/>
      <c r="X118" s="392"/>
      <c r="Y118" s="392"/>
      <c r="Z118" s="392"/>
      <c r="AA118" s="392"/>
      <c r="AB118" s="392"/>
      <c r="AC118" s="392"/>
      <c r="AD118" s="392"/>
      <c r="AE118" s="392"/>
      <c r="AF118" s="392"/>
      <c r="AG118" s="393"/>
      <c r="AH118" s="148"/>
      <c r="AI118" s="51"/>
      <c r="AJ118" s="51"/>
      <c r="AK118" s="51"/>
      <c r="AL118" s="51"/>
      <c r="AM118" s="51"/>
      <c r="AN118" s="51"/>
      <c r="AO118" s="51"/>
      <c r="AP118" s="51"/>
      <c r="AQ118" s="51"/>
      <c r="AR118" s="51"/>
      <c r="AS118" s="51"/>
      <c r="AT118" s="51"/>
      <c r="AU118" s="51"/>
      <c r="AV118" s="51"/>
      <c r="AW118" s="51"/>
      <c r="AX118" s="51"/>
      <c r="AY118" s="51"/>
      <c r="AZ118" s="51"/>
      <c r="BA118" s="51"/>
      <c r="BB118" s="51"/>
      <c r="BC118" s="51"/>
    </row>
    <row r="119" spans="1:56" ht="36" customHeight="1" x14ac:dyDescent="0.35">
      <c r="A119" s="24"/>
      <c r="B119" s="371" t="s">
        <v>363</v>
      </c>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148"/>
      <c r="AI119" s="51"/>
      <c r="AJ119" s="51"/>
      <c r="AK119" s="51"/>
      <c r="AL119" s="51"/>
      <c r="AM119" s="51"/>
      <c r="AN119" s="51"/>
      <c r="AO119" s="51"/>
      <c r="AP119" s="51"/>
      <c r="AQ119" s="51"/>
      <c r="AR119" s="51"/>
      <c r="AS119" s="51"/>
      <c r="AT119" s="51"/>
      <c r="AU119" s="51"/>
      <c r="AV119" s="51"/>
      <c r="AW119" s="51"/>
      <c r="AX119" s="51"/>
      <c r="AY119" s="51"/>
      <c r="AZ119" s="51"/>
      <c r="BA119" s="51"/>
      <c r="BB119" s="51"/>
      <c r="BC119" s="51"/>
    </row>
  </sheetData>
  <sheetProtection password="CC79" sheet="1" objects="1" scenarios="1" formatRows="0" selectLockedCells="1"/>
  <mergeCells count="203">
    <mergeCell ref="C87:L87"/>
    <mergeCell ref="C103:L103"/>
    <mergeCell ref="X103:AG103"/>
    <mergeCell ref="C104:AG104"/>
    <mergeCell ref="C93:L93"/>
    <mergeCell ref="X93:AG93"/>
    <mergeCell ref="C111:L111"/>
    <mergeCell ref="X111:AG111"/>
    <mergeCell ref="C107:L107"/>
    <mergeCell ref="X107:AG107"/>
    <mergeCell ref="C108:AG108"/>
    <mergeCell ref="C109:L109"/>
    <mergeCell ref="X109:AG109"/>
    <mergeCell ref="C110:L110"/>
    <mergeCell ref="X110:AG110"/>
    <mergeCell ref="C94:AG94"/>
    <mergeCell ref="C95:L95"/>
    <mergeCell ref="X95:AG95"/>
    <mergeCell ref="C96:L96"/>
    <mergeCell ref="X96:AG96"/>
    <mergeCell ref="C97:L97"/>
    <mergeCell ref="X97:AG97"/>
    <mergeCell ref="C99:L99"/>
    <mergeCell ref="C100:AG100"/>
    <mergeCell ref="C76:L76"/>
    <mergeCell ref="X76:AG76"/>
    <mergeCell ref="C77:L77"/>
    <mergeCell ref="X77:AG77"/>
    <mergeCell ref="C78:L78"/>
    <mergeCell ref="X78:AG78"/>
    <mergeCell ref="C105:L105"/>
    <mergeCell ref="X105:AG105"/>
    <mergeCell ref="C106:L106"/>
    <mergeCell ref="X106:AG106"/>
    <mergeCell ref="C85:L85"/>
    <mergeCell ref="X85:AG85"/>
    <mergeCell ref="C86:L86"/>
    <mergeCell ref="X86:AG86"/>
    <mergeCell ref="X99:AG99"/>
    <mergeCell ref="C98:L98"/>
    <mergeCell ref="X98:AG98"/>
    <mergeCell ref="C89:L89"/>
    <mergeCell ref="X89:AG89"/>
    <mergeCell ref="C90:AG90"/>
    <mergeCell ref="C91:L91"/>
    <mergeCell ref="X91:AG91"/>
    <mergeCell ref="C92:L92"/>
    <mergeCell ref="X92:AG92"/>
    <mergeCell ref="C102:L102"/>
    <mergeCell ref="X102:AG102"/>
    <mergeCell ref="C101:L101"/>
    <mergeCell ref="X101:AG101"/>
    <mergeCell ref="BI71:BI72"/>
    <mergeCell ref="BH71:BH72"/>
    <mergeCell ref="BL71:BL72"/>
    <mergeCell ref="AI71:AI72"/>
    <mergeCell ref="AJ71:AJ72"/>
    <mergeCell ref="AK71:AK72"/>
    <mergeCell ref="AL71:AL72"/>
    <mergeCell ref="AM71:AM72"/>
    <mergeCell ref="AN71:AN72"/>
    <mergeCell ref="AO71:AO72"/>
    <mergeCell ref="AP71:AP72"/>
    <mergeCell ref="AH71:AH72"/>
    <mergeCell ref="BG71:BG72"/>
    <mergeCell ref="AR71:AR72"/>
    <mergeCell ref="AZ71:AZ72"/>
    <mergeCell ref="BA71:BA72"/>
    <mergeCell ref="BB71:BB72"/>
    <mergeCell ref="BC71:BC72"/>
    <mergeCell ref="BE71:BE72"/>
    <mergeCell ref="BF71:BF72"/>
    <mergeCell ref="BD112:BD115"/>
    <mergeCell ref="AQ71:AQ72"/>
    <mergeCell ref="B67:L72"/>
    <mergeCell ref="X67:AG72"/>
    <mergeCell ref="M65:M72"/>
    <mergeCell ref="N65:N72"/>
    <mergeCell ref="O65:O72"/>
    <mergeCell ref="B119:AG119"/>
    <mergeCell ref="B115:J115"/>
    <mergeCell ref="K115:L115"/>
    <mergeCell ref="M115:U115"/>
    <mergeCell ref="V115:AG115"/>
    <mergeCell ref="M118:R118"/>
    <mergeCell ref="S118:T118"/>
    <mergeCell ref="B116:J116"/>
    <mergeCell ref="K116:L116"/>
    <mergeCell ref="M116:U116"/>
    <mergeCell ref="V116:AG118"/>
    <mergeCell ref="B117:C117"/>
    <mergeCell ref="D117:J117"/>
    <mergeCell ref="K117:L117"/>
    <mergeCell ref="M117:U117"/>
    <mergeCell ref="D118:J118"/>
    <mergeCell ref="K118:L118"/>
    <mergeCell ref="C73:L73"/>
    <mergeCell ref="X73:AG73"/>
    <mergeCell ref="B48:O50"/>
    <mergeCell ref="Q48:AG50"/>
    <mergeCell ref="C82:L82"/>
    <mergeCell ref="X82:AG82"/>
    <mergeCell ref="C83:AG83"/>
    <mergeCell ref="C84:L84"/>
    <mergeCell ref="X84:AG84"/>
    <mergeCell ref="P65:P72"/>
    <mergeCell ref="Q65:Q72"/>
    <mergeCell ref="R65:R72"/>
    <mergeCell ref="V65:V72"/>
    <mergeCell ref="W65:W72"/>
    <mergeCell ref="X66:AG66"/>
    <mergeCell ref="C79:L79"/>
    <mergeCell ref="X79:AG79"/>
    <mergeCell ref="C80:L80"/>
    <mergeCell ref="X80:AG80"/>
    <mergeCell ref="C81:L81"/>
    <mergeCell ref="X81:AG81"/>
    <mergeCell ref="C74:AG74"/>
    <mergeCell ref="C75:L75"/>
    <mergeCell ref="X75:AG75"/>
    <mergeCell ref="X87:AG87"/>
    <mergeCell ref="C88:L88"/>
    <mergeCell ref="X88:AG88"/>
    <mergeCell ref="AH50:AH57"/>
    <mergeCell ref="B52:C55"/>
    <mergeCell ref="D52:F55"/>
    <mergeCell ref="G52:O55"/>
    <mergeCell ref="W52:AG58"/>
    <mergeCell ref="Q54:U54"/>
    <mergeCell ref="Q56:U56"/>
    <mergeCell ref="B57:H57"/>
    <mergeCell ref="T53:V53"/>
    <mergeCell ref="H56:K56"/>
    <mergeCell ref="P53:S53"/>
    <mergeCell ref="AH58:AH65"/>
    <mergeCell ref="B62:AG62"/>
    <mergeCell ref="B63:L63"/>
    <mergeCell ref="M63:AG63"/>
    <mergeCell ref="B65:L66"/>
    <mergeCell ref="X65:AG65"/>
    <mergeCell ref="S65:S72"/>
    <mergeCell ref="T65:T72"/>
    <mergeCell ref="U65:U72"/>
    <mergeCell ref="AH67:AH68"/>
    <mergeCell ref="AH69:AH70"/>
    <mergeCell ref="B39:AG39"/>
    <mergeCell ref="B40:AG40"/>
    <mergeCell ref="B42:AG42"/>
    <mergeCell ref="B43:AG43"/>
    <mergeCell ref="B44:AG44"/>
    <mergeCell ref="B46:AG46"/>
    <mergeCell ref="B33:N33"/>
    <mergeCell ref="AH33:AH34"/>
    <mergeCell ref="B35:AG35"/>
    <mergeCell ref="B36:AG36"/>
    <mergeCell ref="B37:AG37"/>
    <mergeCell ref="B38:AG38"/>
    <mergeCell ref="T33:AA33"/>
    <mergeCell ref="B61:AG61"/>
    <mergeCell ref="E30:N30"/>
    <mergeCell ref="AH30:AH32"/>
    <mergeCell ref="E32:N32"/>
    <mergeCell ref="B24:D25"/>
    <mergeCell ref="E24:N24"/>
    <mergeCell ref="AH24:AH25"/>
    <mergeCell ref="E26:N26"/>
    <mergeCell ref="AH26:AH29"/>
    <mergeCell ref="E28:G28"/>
    <mergeCell ref="J28:N28"/>
    <mergeCell ref="T28:AG28"/>
    <mergeCell ref="T30:AA30"/>
    <mergeCell ref="AB31:AG32"/>
    <mergeCell ref="T32:AA32"/>
    <mergeCell ref="AB30:AG30"/>
    <mergeCell ref="B18:D18"/>
    <mergeCell ref="E18:N18"/>
    <mergeCell ref="T18:AG18"/>
    <mergeCell ref="AH19:AH20"/>
    <mergeCell ref="E21:N21"/>
    <mergeCell ref="AH22:AH23"/>
    <mergeCell ref="T12:AG12"/>
    <mergeCell ref="B14:D14"/>
    <mergeCell ref="E14:N14"/>
    <mergeCell ref="T14:AG14"/>
    <mergeCell ref="B16:D16"/>
    <mergeCell ref="E16:N16"/>
    <mergeCell ref="T16:AG16"/>
    <mergeCell ref="AH11:AH17"/>
    <mergeCell ref="AH2:AH7"/>
    <mergeCell ref="B7:AG7"/>
    <mergeCell ref="B10:D10"/>
    <mergeCell ref="E10:N10"/>
    <mergeCell ref="T10:AG10"/>
    <mergeCell ref="B12:D12"/>
    <mergeCell ref="E12:J12"/>
    <mergeCell ref="K12:L12"/>
    <mergeCell ref="M12:N12"/>
    <mergeCell ref="A2:J5"/>
    <mergeCell ref="L2:U2"/>
    <mergeCell ref="X2:AD2"/>
    <mergeCell ref="AF2:AG2"/>
    <mergeCell ref="L4:U4"/>
    <mergeCell ref="X4:AG4"/>
  </mergeCells>
  <conditionalFormatting sqref="X75:X79 X84:X86 X91:X92 X95:X97 X101 X105:X106 X109:X110">
    <cfRule type="expression" dxfId="264" priority="3844">
      <formula>AV75="x"</formula>
    </cfRule>
    <cfRule type="expression" dxfId="263" priority="3845">
      <formula>BD75=2</formula>
    </cfRule>
    <cfRule type="expression" dxfId="262" priority="3847">
      <formula>AM75&gt;0</formula>
    </cfRule>
  </conditionalFormatting>
  <conditionalFormatting sqref="AG75:AG79 AG84:AG86 AG91:AG92 AG95:AG97 AG101 AG105:AG106 AG109:AG110">
    <cfRule type="expression" dxfId="261" priority="3849">
      <formula>#REF!="x"</formula>
    </cfRule>
    <cfRule type="expression" dxfId="260" priority="3850">
      <formula>#REF!=2</formula>
    </cfRule>
    <cfRule type="expression" dxfId="259" priority="3851">
      <formula>AV75&gt;0</formula>
    </cfRule>
  </conditionalFormatting>
  <conditionalFormatting sqref="Y75:AF79 Y84:AF86 Y91:AF92 Y95:AF97 Y101:AF101 Y105:AF106 Y109:AF110">
    <cfRule type="expression" dxfId="258" priority="3852">
      <formula>AW75="x"</formula>
    </cfRule>
    <cfRule type="expression" dxfId="257" priority="3853">
      <formula>#REF!=2</formula>
    </cfRule>
    <cfRule type="expression" dxfId="256" priority="3854">
      <formula>AN75&gt;0</formula>
    </cfRule>
  </conditionalFormatting>
  <conditionalFormatting sqref="AH115">
    <cfRule type="cellIs" dxfId="255" priority="3826" operator="equal">
      <formula>" "</formula>
    </cfRule>
  </conditionalFormatting>
  <conditionalFormatting sqref="M116">
    <cfRule type="cellIs" dxfId="254" priority="3821" operator="equal">
      <formula>" "</formula>
    </cfRule>
  </conditionalFormatting>
  <conditionalFormatting sqref="M115">
    <cfRule type="cellIs" dxfId="253" priority="3824" operator="equal">
      <formula>" "</formula>
    </cfRule>
  </conditionalFormatting>
  <conditionalFormatting sqref="M117">
    <cfRule type="cellIs" dxfId="252" priority="3822" operator="equal">
      <formula>" "</formula>
    </cfRule>
  </conditionalFormatting>
  <conditionalFormatting sqref="AH75:AH79 AH84:AH86 AH91:AH92 AH95:AH97 AH101 AH105:AH106 AH109:AH110">
    <cfRule type="cellIs" dxfId="251" priority="3804" operator="equal">
      <formula>" "</formula>
    </cfRule>
    <cfRule type="expression" dxfId="250" priority="3805">
      <formula>AM75=1</formula>
    </cfRule>
  </conditionalFormatting>
  <conditionalFormatting sqref="X102">
    <cfRule type="expression" dxfId="249" priority="58">
      <formula>AV102="x"</formula>
    </cfRule>
    <cfRule type="expression" dxfId="248" priority="59">
      <formula>BD102=2</formula>
    </cfRule>
    <cfRule type="expression" dxfId="247" priority="60">
      <formula>AM102&gt;0</formula>
    </cfRule>
  </conditionalFormatting>
  <conditionalFormatting sqref="AG102">
    <cfRule type="expression" dxfId="246" priority="61">
      <formula>#REF!="x"</formula>
    </cfRule>
    <cfRule type="expression" dxfId="245" priority="62">
      <formula>#REF!=2</formula>
    </cfRule>
    <cfRule type="expression" dxfId="244" priority="63">
      <formula>AV102&gt;0</formula>
    </cfRule>
  </conditionalFormatting>
  <conditionalFormatting sqref="Y102:AF102">
    <cfRule type="expression" dxfId="243" priority="64">
      <formula>AW102="x"</formula>
    </cfRule>
    <cfRule type="expression" dxfId="242" priority="65">
      <formula>#REF!=2</formula>
    </cfRule>
    <cfRule type="expression" dxfId="241" priority="66">
      <formula>AN102&gt;0</formula>
    </cfRule>
  </conditionalFormatting>
  <conditionalFormatting sqref="AH102">
    <cfRule type="cellIs" dxfId="240" priority="56" operator="equal">
      <formula>" "</formula>
    </cfRule>
    <cfRule type="expression" dxfId="239" priority="57">
      <formula>AM102=1</formula>
    </cfRule>
  </conditionalFormatting>
  <conditionalFormatting sqref="X98">
    <cfRule type="expression" dxfId="238" priority="47">
      <formula>AV98="x"</formula>
    </cfRule>
    <cfRule type="expression" dxfId="237" priority="48">
      <formula>BD98=2</formula>
    </cfRule>
    <cfRule type="expression" dxfId="236" priority="49">
      <formula>AM98&gt;0</formula>
    </cfRule>
  </conditionalFormatting>
  <conditionalFormatting sqref="AG98">
    <cfRule type="expression" dxfId="235" priority="50">
      <formula>#REF!="x"</formula>
    </cfRule>
    <cfRule type="expression" dxfId="234" priority="51">
      <formula>#REF!=2</formula>
    </cfRule>
    <cfRule type="expression" dxfId="233" priority="52">
      <formula>AV98&gt;0</formula>
    </cfRule>
  </conditionalFormatting>
  <conditionalFormatting sqref="Y98:AF98">
    <cfRule type="expression" dxfId="232" priority="53">
      <formula>AW98="x"</formula>
    </cfRule>
    <cfRule type="expression" dxfId="231" priority="54">
      <formula>#REF!=2</formula>
    </cfRule>
    <cfRule type="expression" dxfId="230" priority="55">
      <formula>AN98&gt;0</formula>
    </cfRule>
  </conditionalFormatting>
  <conditionalFormatting sqref="AH98">
    <cfRule type="cellIs" dxfId="229" priority="45" operator="equal">
      <formula>" "</formula>
    </cfRule>
    <cfRule type="expression" dxfId="228" priority="46">
      <formula>AM98=1</formula>
    </cfRule>
  </conditionalFormatting>
  <conditionalFormatting sqref="X87">
    <cfRule type="expression" dxfId="227" priority="36">
      <formula>AV87="x"</formula>
    </cfRule>
    <cfRule type="expression" dxfId="226" priority="37">
      <formula>BD87=2</formula>
    </cfRule>
    <cfRule type="expression" dxfId="225" priority="38">
      <formula>AM87&gt;0</formula>
    </cfRule>
  </conditionalFormatting>
  <conditionalFormatting sqref="AG87">
    <cfRule type="expression" dxfId="224" priority="39">
      <formula>#REF!="x"</formula>
    </cfRule>
    <cfRule type="expression" dxfId="223" priority="40">
      <formula>#REF!=2</formula>
    </cfRule>
    <cfRule type="expression" dxfId="222" priority="41">
      <formula>AV87&gt;0</formula>
    </cfRule>
  </conditionalFormatting>
  <conditionalFormatting sqref="Y87:AF87">
    <cfRule type="expression" dxfId="221" priority="42">
      <formula>AW87="x"</formula>
    </cfRule>
    <cfRule type="expression" dxfId="220" priority="43">
      <formula>#REF!=2</formula>
    </cfRule>
    <cfRule type="expression" dxfId="219" priority="44">
      <formula>AN87&gt;0</formula>
    </cfRule>
  </conditionalFormatting>
  <conditionalFormatting sqref="AH87">
    <cfRule type="cellIs" dxfId="218" priority="34" operator="equal">
      <formula>" "</formula>
    </cfRule>
    <cfRule type="expression" dxfId="217" priority="35">
      <formula>AM87=1</formula>
    </cfRule>
  </conditionalFormatting>
  <conditionalFormatting sqref="X88">
    <cfRule type="expression" dxfId="216" priority="25">
      <formula>AV88="x"</formula>
    </cfRule>
    <cfRule type="expression" dxfId="215" priority="26">
      <formula>BD88=2</formula>
    </cfRule>
    <cfRule type="expression" dxfId="214" priority="27">
      <formula>AM88&gt;0</formula>
    </cfRule>
  </conditionalFormatting>
  <conditionalFormatting sqref="AG88">
    <cfRule type="expression" dxfId="213" priority="28">
      <formula>#REF!="x"</formula>
    </cfRule>
    <cfRule type="expression" dxfId="212" priority="29">
      <formula>#REF!=2</formula>
    </cfRule>
    <cfRule type="expression" dxfId="211" priority="30">
      <formula>AV88&gt;0</formula>
    </cfRule>
  </conditionalFormatting>
  <conditionalFormatting sqref="Y88:AF88">
    <cfRule type="expression" dxfId="210" priority="31">
      <formula>AW88="x"</formula>
    </cfRule>
    <cfRule type="expression" dxfId="209" priority="32">
      <formula>#REF!=2</formula>
    </cfRule>
    <cfRule type="expression" dxfId="208" priority="33">
      <formula>AN88&gt;0</formula>
    </cfRule>
  </conditionalFormatting>
  <conditionalFormatting sqref="AH88">
    <cfRule type="cellIs" dxfId="207" priority="23" operator="equal">
      <formula>" "</formula>
    </cfRule>
    <cfRule type="expression" dxfId="206" priority="24">
      <formula>AM88=1</formula>
    </cfRule>
  </conditionalFormatting>
  <conditionalFormatting sqref="X80">
    <cfRule type="expression" dxfId="205" priority="14">
      <formula>AV80="x"</formula>
    </cfRule>
    <cfRule type="expression" dxfId="204" priority="15">
      <formula>BD80=2</formula>
    </cfRule>
    <cfRule type="expression" dxfId="203" priority="16">
      <formula>AM80&gt;0</formula>
    </cfRule>
  </conditionalFormatting>
  <conditionalFormatting sqref="AG80">
    <cfRule type="expression" dxfId="202" priority="17">
      <formula>#REF!="x"</formula>
    </cfRule>
    <cfRule type="expression" dxfId="201" priority="18">
      <formula>#REF!=2</formula>
    </cfRule>
    <cfRule type="expression" dxfId="200" priority="19">
      <formula>AV80&gt;0</formula>
    </cfRule>
  </conditionalFormatting>
  <conditionalFormatting sqref="Y80:AF80">
    <cfRule type="expression" dxfId="199" priority="20">
      <formula>AW80="x"</formula>
    </cfRule>
    <cfRule type="expression" dxfId="198" priority="21">
      <formula>#REF!=2</formula>
    </cfRule>
    <cfRule type="expression" dxfId="197" priority="22">
      <formula>AN80&gt;0</formula>
    </cfRule>
  </conditionalFormatting>
  <conditionalFormatting sqref="AH80">
    <cfRule type="cellIs" dxfId="196" priority="12" operator="equal">
      <formula>" "</formula>
    </cfRule>
    <cfRule type="expression" dxfId="195" priority="13">
      <formula>AM80=1</formula>
    </cfRule>
  </conditionalFormatting>
  <conditionalFormatting sqref="X81">
    <cfRule type="expression" dxfId="194" priority="3">
      <formula>AV81="x"</formula>
    </cfRule>
    <cfRule type="expression" dxfId="193" priority="4">
      <formula>BD81=2</formula>
    </cfRule>
    <cfRule type="expression" dxfId="192" priority="5">
      <formula>AM81&gt;0</formula>
    </cfRule>
  </conditionalFormatting>
  <conditionalFormatting sqref="AG81">
    <cfRule type="expression" dxfId="191" priority="6">
      <formula>#REF!="x"</formula>
    </cfRule>
    <cfRule type="expression" dxfId="190" priority="7">
      <formula>#REF!=2</formula>
    </cfRule>
    <cfRule type="expression" dxfId="189" priority="8">
      <formula>AV81&gt;0</formula>
    </cfRule>
  </conditionalFormatting>
  <conditionalFormatting sqref="Y81:AF81">
    <cfRule type="expression" dxfId="188" priority="9">
      <formula>AW81="x"</formula>
    </cfRule>
    <cfRule type="expression" dxfId="187" priority="10">
      <formula>#REF!=2</formula>
    </cfRule>
    <cfRule type="expression" dxfId="186" priority="11">
      <formula>AN81&gt;0</formula>
    </cfRule>
  </conditionalFormatting>
  <conditionalFormatting sqref="AH81">
    <cfRule type="cellIs" dxfId="185" priority="1" operator="equal">
      <formula>" "</formula>
    </cfRule>
    <cfRule type="expression" dxfId="184" priority="2">
      <formula>AM81=1</formula>
    </cfRule>
  </conditionalFormatting>
  <hyperlinks>
    <hyperlink ref="T30" display="ce.qu@kanton.ch" xr:uid="{00000000-0004-0000-0000-000000000000}"/>
    <hyperlink ref="X66:AG66" display="Berufsverzeichnis SBFI" xr:uid="{00000000-0004-0000-0000-000001000000}"/>
  </hyperlinks>
  <pageMargins left="0.39370078740157483" right="0.19685039370078741" top="0.39370078740157483" bottom="0.39370078740157483" header="0.31496062992125984" footer="0.11811023622047245"/>
  <pageSetup paperSize="9" scale="44" fitToHeight="0" orientation="portrait" r:id="rId1"/>
  <headerFooter scaleWithDoc="0">
    <oddFooter>&amp;C&amp;"Arial,Standard"&amp;10Seite&amp;"Arial,Fett" &amp;P&amp;"Arial,Standard"/&amp;N</oddFooter>
  </headerFooter>
  <rowBreaks count="1" manualBreakCount="1">
    <brk id="59" max="16383" man="1"/>
  </rowBreaks>
  <ignoredErrors>
    <ignoredError sqref="T30 A2"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IS119"/>
  <sheetViews>
    <sheetView showGridLines="0" showWhiteSpace="0" topLeftCell="A107" zoomScale="75" zoomScaleNormal="75" workbookViewId="0">
      <selection activeCell="E14" sqref="E14:N14"/>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103.855468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3"/>
      <c r="B1" s="43"/>
      <c r="C1" s="43"/>
      <c r="D1" s="43"/>
      <c r="E1" s="43"/>
      <c r="F1" s="43"/>
      <c r="K1" s="11"/>
      <c r="AI1" s="140"/>
      <c r="AJ1" s="140"/>
      <c r="AK1" s="140"/>
      <c r="AL1" s="43"/>
      <c r="AM1" s="43"/>
      <c r="AN1" s="43"/>
      <c r="AO1" s="43"/>
      <c r="AP1" s="43"/>
      <c r="AQ1" s="43"/>
      <c r="AR1" s="43"/>
      <c r="AS1" s="43"/>
      <c r="AT1" s="43"/>
      <c r="AU1" s="43"/>
      <c r="AV1" s="43"/>
      <c r="AW1" s="43"/>
      <c r="AX1" s="43"/>
      <c r="AY1" s="43"/>
      <c r="AZ1" s="43"/>
      <c r="BA1" s="43"/>
      <c r="BB1" s="43"/>
      <c r="BC1" s="43"/>
    </row>
    <row r="2" spans="1:55" ht="24" customHeight="1" x14ac:dyDescent="0.2">
      <c r="A2" s="224" t="str">
        <f>IF(AI2=1,int.!B3," ")</f>
        <v>Amt für Berufsbildung BBA FR</v>
      </c>
      <c r="B2" s="224"/>
      <c r="C2" s="224"/>
      <c r="D2" s="224"/>
      <c r="E2" s="224"/>
      <c r="F2" s="224"/>
      <c r="G2" s="224"/>
      <c r="H2" s="224"/>
      <c r="I2" s="224"/>
      <c r="J2" s="224"/>
      <c r="K2" s="61" t="s">
        <v>24</v>
      </c>
      <c r="L2" s="225" t="str">
        <f>IF(E10="","",E10)</f>
        <v>Assistante socio-éducative / 
Assistant socio-éducatif CFC</v>
      </c>
      <c r="M2" s="226"/>
      <c r="N2" s="226"/>
      <c r="O2" s="226"/>
      <c r="P2" s="226"/>
      <c r="Q2" s="226"/>
      <c r="R2" s="226"/>
      <c r="S2" s="226"/>
      <c r="T2" s="226"/>
      <c r="U2" s="227"/>
      <c r="W2" s="61" t="s">
        <v>25</v>
      </c>
      <c r="X2" s="225" t="str">
        <f>IF(E12="","",E12)</f>
        <v/>
      </c>
      <c r="Y2" s="226"/>
      <c r="Z2" s="226"/>
      <c r="AA2" s="226"/>
      <c r="AB2" s="226"/>
      <c r="AC2" s="226"/>
      <c r="AD2" s="227"/>
      <c r="AE2" s="55" t="s">
        <v>26</v>
      </c>
      <c r="AF2" s="228">
        <f>IF(M12="","",M12)</f>
        <v>94303</v>
      </c>
      <c r="AG2" s="229"/>
      <c r="AH2" s="208" t="s">
        <v>196</v>
      </c>
      <c r="AI2" s="49">
        <f>COUNTIF(int.!B3,"*")</f>
        <v>1</v>
      </c>
      <c r="AL2" s="45"/>
      <c r="AM2" s="45"/>
      <c r="AN2" s="45"/>
      <c r="AO2" s="45"/>
      <c r="AP2" s="45"/>
      <c r="AQ2" s="45"/>
      <c r="AR2" s="45"/>
      <c r="AS2" s="45"/>
      <c r="AT2" s="45"/>
      <c r="AU2" s="45"/>
      <c r="AV2" s="45"/>
      <c r="AW2" s="45"/>
      <c r="AX2" s="45"/>
      <c r="AY2" s="45"/>
      <c r="AZ2" s="45"/>
      <c r="BA2" s="45"/>
      <c r="BB2" s="45"/>
      <c r="BC2" s="45"/>
    </row>
    <row r="3" spans="1:55" ht="9" customHeight="1" x14ac:dyDescent="0.2">
      <c r="A3" s="224"/>
      <c r="B3" s="224"/>
      <c r="C3" s="224"/>
      <c r="D3" s="224"/>
      <c r="E3" s="224"/>
      <c r="F3" s="224"/>
      <c r="G3" s="224"/>
      <c r="H3" s="224"/>
      <c r="I3" s="224"/>
      <c r="J3" s="224"/>
      <c r="Q3" s="37"/>
      <c r="S3" s="29"/>
      <c r="V3" s="29"/>
      <c r="X3" s="20"/>
      <c r="Y3" s="20"/>
      <c r="AH3" s="208"/>
      <c r="AI3" s="49"/>
      <c r="AJ3" s="45"/>
      <c r="AK3" s="45"/>
      <c r="AL3" s="45"/>
      <c r="AM3" s="45"/>
      <c r="AN3" s="45"/>
      <c r="AO3" s="45"/>
      <c r="AP3" s="45"/>
      <c r="AQ3" s="45"/>
      <c r="AR3" s="45"/>
      <c r="AS3" s="45"/>
      <c r="AT3" s="45"/>
      <c r="AU3" s="45"/>
      <c r="AV3" s="45"/>
      <c r="AW3" s="45"/>
      <c r="AX3" s="45"/>
      <c r="AY3" s="45"/>
      <c r="AZ3" s="45"/>
      <c r="BA3" s="45"/>
      <c r="BB3" s="45"/>
      <c r="BC3" s="45"/>
    </row>
    <row r="4" spans="1:55" ht="24" customHeight="1" x14ac:dyDescent="0.2">
      <c r="A4" s="224"/>
      <c r="B4" s="224"/>
      <c r="C4" s="224"/>
      <c r="D4" s="224"/>
      <c r="E4" s="224"/>
      <c r="F4" s="224"/>
      <c r="G4" s="224"/>
      <c r="H4" s="224"/>
      <c r="I4" s="224"/>
      <c r="J4" s="224"/>
      <c r="K4" s="61" t="s">
        <v>27</v>
      </c>
      <c r="L4" s="225" t="str">
        <f>IF(E14="","",E14)</f>
        <v/>
      </c>
      <c r="M4" s="226"/>
      <c r="N4" s="226"/>
      <c r="O4" s="226"/>
      <c r="P4" s="226"/>
      <c r="Q4" s="226"/>
      <c r="R4" s="226"/>
      <c r="S4" s="226"/>
      <c r="T4" s="226"/>
      <c r="U4" s="227"/>
      <c r="W4" s="61" t="s">
        <v>28</v>
      </c>
      <c r="X4" s="225" t="str">
        <f>IF(E16="","",E16)</f>
        <v/>
      </c>
      <c r="Y4" s="226"/>
      <c r="Z4" s="226"/>
      <c r="AA4" s="226"/>
      <c r="AB4" s="226"/>
      <c r="AC4" s="226"/>
      <c r="AD4" s="226"/>
      <c r="AE4" s="226"/>
      <c r="AF4" s="226"/>
      <c r="AG4" s="227"/>
      <c r="AH4" s="208"/>
      <c r="AI4" s="49"/>
      <c r="AJ4" s="45"/>
      <c r="AK4" s="45"/>
      <c r="AL4" s="45"/>
      <c r="AM4" s="45"/>
      <c r="AN4" s="45"/>
      <c r="AO4" s="45"/>
      <c r="AP4" s="45"/>
      <c r="AQ4" s="45"/>
      <c r="AR4" s="45"/>
      <c r="AS4" s="45"/>
      <c r="AT4" s="45"/>
      <c r="AU4" s="45"/>
      <c r="AV4" s="45"/>
      <c r="AW4" s="45"/>
      <c r="AX4" s="45"/>
      <c r="AY4" s="45"/>
      <c r="AZ4" s="45"/>
      <c r="BA4" s="45"/>
      <c r="BB4" s="45"/>
      <c r="BC4" s="45"/>
    </row>
    <row r="5" spans="1:55" ht="18" customHeight="1" x14ac:dyDescent="0.2">
      <c r="A5" s="224"/>
      <c r="B5" s="224"/>
      <c r="C5" s="224"/>
      <c r="D5" s="224"/>
      <c r="E5" s="224"/>
      <c r="F5" s="224"/>
      <c r="G5" s="224"/>
      <c r="H5" s="224"/>
      <c r="I5" s="224"/>
      <c r="J5" s="224"/>
      <c r="Q5" s="35"/>
      <c r="X5" s="36"/>
      <c r="Y5" s="36"/>
      <c r="AH5" s="208"/>
      <c r="AI5" s="49"/>
      <c r="AJ5" s="45"/>
      <c r="AK5" s="45"/>
      <c r="AL5" s="45"/>
      <c r="AM5" s="45"/>
      <c r="AN5" s="45"/>
      <c r="AO5" s="45"/>
      <c r="AP5" s="45"/>
      <c r="AQ5" s="45"/>
      <c r="AR5" s="45"/>
      <c r="AS5" s="45"/>
      <c r="AT5" s="45"/>
      <c r="AU5" s="45"/>
      <c r="AV5" s="45"/>
      <c r="AW5" s="45"/>
      <c r="AX5" s="45"/>
      <c r="AY5" s="45"/>
      <c r="AZ5" s="45"/>
      <c r="BA5" s="45"/>
      <c r="BB5" s="45"/>
      <c r="BC5" s="45"/>
    </row>
    <row r="6" spans="1:55" ht="17.25" customHeight="1" x14ac:dyDescent="0.4">
      <c r="B6" s="18"/>
      <c r="S6" s="28"/>
      <c r="T6" s="4"/>
      <c r="U6" s="4"/>
      <c r="V6" s="4"/>
      <c r="W6" s="4"/>
      <c r="X6" s="4"/>
      <c r="Y6" s="4"/>
      <c r="AH6" s="208"/>
      <c r="AI6" s="49"/>
    </row>
    <row r="7" spans="1:55" ht="36" customHeight="1" x14ac:dyDescent="0.4">
      <c r="B7" s="451" t="s">
        <v>373</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208"/>
      <c r="AI7" s="49"/>
    </row>
    <row r="8" spans="1:55" ht="58.5" customHeight="1" x14ac:dyDescent="0.4">
      <c r="B8" s="18"/>
      <c r="S8" s="28"/>
      <c r="T8" s="4"/>
      <c r="U8" s="4"/>
      <c r="V8" s="4"/>
      <c r="W8" s="4"/>
      <c r="X8" s="4"/>
      <c r="Y8" s="4"/>
      <c r="AH8" s="151" t="s">
        <v>108</v>
      </c>
      <c r="AI8" s="49"/>
    </row>
    <row r="9" spans="1:55" ht="39" customHeight="1" x14ac:dyDescent="0.3">
      <c r="A9" s="43"/>
      <c r="B9" s="43"/>
      <c r="C9" s="43"/>
      <c r="D9" s="43"/>
      <c r="E9" s="43"/>
      <c r="F9" s="43"/>
      <c r="G9" s="44"/>
      <c r="I9" s="4"/>
      <c r="J9" s="4"/>
      <c r="K9" s="4"/>
      <c r="L9" s="4"/>
      <c r="M9" s="4"/>
      <c r="N9" s="4"/>
      <c r="O9" s="4"/>
      <c r="P9" s="4"/>
      <c r="Q9" s="53"/>
      <c r="R9" s="13"/>
      <c r="S9" s="4"/>
      <c r="T9" s="39"/>
      <c r="U9" s="4"/>
      <c r="V9" s="4"/>
      <c r="W9" s="4"/>
      <c r="X9" s="5"/>
      <c r="Y9" s="5"/>
      <c r="Z9" s="4"/>
      <c r="AH9" s="58" t="s">
        <v>73</v>
      </c>
      <c r="AI9" s="49"/>
      <c r="AJ9" s="43"/>
      <c r="AK9" s="43"/>
      <c r="AL9" s="43"/>
      <c r="AM9" s="43"/>
      <c r="AN9" s="43"/>
      <c r="AO9" s="43"/>
      <c r="AP9" s="43"/>
      <c r="AQ9" s="43"/>
      <c r="AR9" s="43"/>
      <c r="AS9" s="43"/>
      <c r="AT9" s="43"/>
      <c r="AU9" s="43"/>
      <c r="AV9" s="43"/>
      <c r="AW9" s="43"/>
      <c r="AX9" s="43"/>
      <c r="AY9" s="43"/>
      <c r="AZ9" s="43"/>
      <c r="BA9" s="43"/>
      <c r="BB9" s="43"/>
      <c r="BC9" s="43"/>
    </row>
    <row r="10" spans="1:55" ht="36.75" customHeight="1" x14ac:dyDescent="0.4">
      <c r="A10" s="4"/>
      <c r="B10" s="452" t="s">
        <v>150</v>
      </c>
      <c r="C10" s="452"/>
      <c r="D10" s="452"/>
      <c r="E10" s="212" t="s">
        <v>271</v>
      </c>
      <c r="F10" s="213"/>
      <c r="G10" s="213"/>
      <c r="H10" s="213"/>
      <c r="I10" s="213"/>
      <c r="J10" s="213"/>
      <c r="K10" s="213"/>
      <c r="L10" s="213"/>
      <c r="M10" s="213"/>
      <c r="N10" s="214"/>
      <c r="O10" s="24" t="s">
        <v>143</v>
      </c>
      <c r="T10" s="215" t="str">
        <f>IF(AI10=1,int.!B5," ")</f>
        <v xml:space="preserve"> </v>
      </c>
      <c r="U10" s="215"/>
      <c r="V10" s="215"/>
      <c r="W10" s="215"/>
      <c r="X10" s="215"/>
      <c r="Y10" s="215"/>
      <c r="Z10" s="215"/>
      <c r="AA10" s="215"/>
      <c r="AB10" s="215"/>
      <c r="AC10" s="215"/>
      <c r="AD10" s="215"/>
      <c r="AE10" s="215"/>
      <c r="AF10" s="215"/>
      <c r="AG10" s="215"/>
      <c r="AH10" s="152" t="s">
        <v>237</v>
      </c>
      <c r="AI10" s="49">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3"/>
      <c r="B11" s="452"/>
      <c r="C11" s="452"/>
      <c r="D11" s="452"/>
      <c r="E11" s="43"/>
      <c r="F11" s="43"/>
      <c r="G11" s="44"/>
      <c r="I11" s="4"/>
      <c r="J11" s="4"/>
      <c r="K11" s="4"/>
      <c r="L11" s="4"/>
      <c r="M11" s="4"/>
      <c r="N11" s="4"/>
      <c r="O11" s="4"/>
      <c r="P11" s="4"/>
      <c r="Q11" s="53"/>
      <c r="R11" s="13"/>
      <c r="S11" s="4"/>
      <c r="T11" s="62"/>
      <c r="U11" s="63"/>
      <c r="V11" s="63"/>
      <c r="W11" s="63"/>
      <c r="X11" s="64"/>
      <c r="Y11" s="64"/>
      <c r="Z11" s="63"/>
      <c r="AA11" s="57"/>
      <c r="AH11" s="448" t="s">
        <v>202</v>
      </c>
      <c r="AI11" s="49"/>
      <c r="AJ11" s="43"/>
      <c r="AK11" s="43"/>
      <c r="AL11" s="43"/>
      <c r="AM11" s="43"/>
      <c r="AN11" s="43"/>
      <c r="AO11" s="43"/>
      <c r="AP11" s="43"/>
      <c r="AQ11" s="43"/>
      <c r="AR11" s="43"/>
      <c r="AS11" s="43"/>
      <c r="AT11" s="43"/>
      <c r="AU11" s="43"/>
      <c r="AV11" s="43"/>
      <c r="AW11" s="43"/>
      <c r="AX11" s="43"/>
      <c r="AY11" s="43"/>
      <c r="AZ11" s="43"/>
      <c r="BA11" s="43"/>
      <c r="BB11" s="43"/>
      <c r="BC11" s="43"/>
    </row>
    <row r="12" spans="1:55" ht="38.25" customHeight="1" x14ac:dyDescent="0.4">
      <c r="A12" s="43"/>
      <c r="B12" s="454" t="s">
        <v>85</v>
      </c>
      <c r="C12" s="216"/>
      <c r="D12" s="216"/>
      <c r="E12" s="217"/>
      <c r="F12" s="218"/>
      <c r="G12" s="218"/>
      <c r="H12" s="218"/>
      <c r="I12" s="218"/>
      <c r="J12" s="219"/>
      <c r="K12" s="220" t="s">
        <v>212</v>
      </c>
      <c r="L12" s="221"/>
      <c r="M12" s="222">
        <f>Deutsch!M12</f>
        <v>94303</v>
      </c>
      <c r="N12" s="223"/>
      <c r="O12" s="24" t="s">
        <v>143</v>
      </c>
      <c r="Q12" s="7"/>
      <c r="T12" s="215" t="str">
        <f>IF(AI12=1,int.!B7," ")</f>
        <v>Chefexpertin Susan Bielmann</v>
      </c>
      <c r="U12" s="215"/>
      <c r="V12" s="215"/>
      <c r="W12" s="215"/>
      <c r="X12" s="215"/>
      <c r="Y12" s="215"/>
      <c r="Z12" s="215"/>
      <c r="AA12" s="215"/>
      <c r="AB12" s="215"/>
      <c r="AC12" s="215"/>
      <c r="AD12" s="215"/>
      <c r="AE12" s="215"/>
      <c r="AF12" s="215"/>
      <c r="AG12" s="215"/>
      <c r="AH12" s="449"/>
      <c r="AI12" s="49">
        <f>COUNTIF(int.!B9,"*")</f>
        <v>1</v>
      </c>
      <c r="AJ12" s="43"/>
      <c r="AK12" s="43"/>
      <c r="AL12" s="43"/>
      <c r="AM12" s="43"/>
      <c r="AN12" s="43"/>
      <c r="AO12" s="43"/>
      <c r="AP12" s="43"/>
      <c r="AQ12" s="43"/>
      <c r="AR12" s="43"/>
      <c r="AS12" s="43"/>
      <c r="AT12" s="43"/>
      <c r="AU12" s="43"/>
      <c r="AV12" s="43"/>
      <c r="AW12" s="43"/>
      <c r="AX12" s="43"/>
      <c r="AY12" s="43"/>
      <c r="AZ12" s="43"/>
      <c r="BA12" s="43"/>
      <c r="BB12" s="43"/>
      <c r="BC12" s="43"/>
    </row>
    <row r="13" spans="1:55" ht="12.75" customHeight="1" x14ac:dyDescent="0.3">
      <c r="A13" s="43"/>
      <c r="B13" s="43"/>
      <c r="C13" s="43"/>
      <c r="D13" s="43"/>
      <c r="E13" s="43"/>
      <c r="F13" s="43"/>
      <c r="G13" s="44"/>
      <c r="I13" s="4"/>
      <c r="J13" s="4"/>
      <c r="K13" s="4"/>
      <c r="L13" s="4"/>
      <c r="M13" s="4"/>
      <c r="N13" s="4"/>
      <c r="O13" s="4"/>
      <c r="P13" s="4"/>
      <c r="Q13" s="53"/>
      <c r="R13" s="13"/>
      <c r="S13" s="4"/>
      <c r="T13" s="62"/>
      <c r="U13" s="63"/>
      <c r="V13" s="63"/>
      <c r="W13" s="63"/>
      <c r="X13" s="64"/>
      <c r="Y13" s="64"/>
      <c r="Z13" s="63"/>
      <c r="AA13" s="57"/>
      <c r="AH13" s="449"/>
      <c r="AI13" s="49"/>
      <c r="AJ13" s="43"/>
      <c r="AK13" s="43"/>
      <c r="AL13" s="43"/>
      <c r="AM13" s="43"/>
      <c r="AN13" s="43"/>
      <c r="AO13" s="43"/>
      <c r="AP13" s="43"/>
      <c r="AQ13" s="43"/>
      <c r="AR13" s="43"/>
      <c r="AS13" s="43"/>
      <c r="AT13" s="43"/>
      <c r="AU13" s="43"/>
      <c r="AV13" s="43"/>
      <c r="AW13" s="43"/>
      <c r="AX13" s="43"/>
      <c r="AY13" s="43"/>
      <c r="AZ13" s="43"/>
      <c r="BA13" s="43"/>
      <c r="BB13" s="43"/>
      <c r="BC13" s="43"/>
    </row>
    <row r="14" spans="1:55" ht="36" customHeight="1" x14ac:dyDescent="0.4">
      <c r="A14" s="43"/>
      <c r="B14" s="455" t="s">
        <v>86</v>
      </c>
      <c r="C14" s="455"/>
      <c r="D14" s="456"/>
      <c r="E14" s="231"/>
      <c r="F14" s="232"/>
      <c r="G14" s="232"/>
      <c r="H14" s="232"/>
      <c r="I14" s="232"/>
      <c r="J14" s="232"/>
      <c r="K14" s="232"/>
      <c r="L14" s="232"/>
      <c r="M14" s="232"/>
      <c r="N14" s="233"/>
      <c r="O14" s="24" t="s">
        <v>143</v>
      </c>
      <c r="P14" s="7"/>
      <c r="T14" s="215" t="str">
        <f>IF(AI14=1,int.!B9," ")</f>
        <v>OrTra Gesundheit und Soziales Freiburg</v>
      </c>
      <c r="U14" s="215"/>
      <c r="V14" s="215"/>
      <c r="W14" s="215"/>
      <c r="X14" s="215"/>
      <c r="Y14" s="215"/>
      <c r="Z14" s="215"/>
      <c r="AA14" s="215"/>
      <c r="AB14" s="215"/>
      <c r="AC14" s="215"/>
      <c r="AD14" s="215"/>
      <c r="AE14" s="215"/>
      <c r="AF14" s="215"/>
      <c r="AG14" s="215"/>
      <c r="AH14" s="449"/>
      <c r="AI14" s="49">
        <f>COUNTIF(int.!B9,"*")</f>
        <v>1</v>
      </c>
      <c r="AJ14" s="43"/>
      <c r="AK14" s="43"/>
      <c r="AL14" s="43"/>
      <c r="AM14" s="43"/>
      <c r="AN14" s="43"/>
      <c r="AO14" s="43"/>
      <c r="AP14" s="43"/>
      <c r="AQ14" s="43"/>
      <c r="AR14" s="43"/>
      <c r="AS14" s="43"/>
      <c r="AT14" s="43"/>
      <c r="AU14" s="43"/>
      <c r="AV14" s="43"/>
      <c r="AW14" s="43"/>
      <c r="AX14" s="43"/>
      <c r="AY14" s="43"/>
      <c r="AZ14" s="43"/>
      <c r="BA14" s="43"/>
      <c r="BB14" s="43"/>
      <c r="BC14" s="43"/>
    </row>
    <row r="15" spans="1:55" ht="12.75" customHeight="1" x14ac:dyDescent="0.3">
      <c r="A15" s="43"/>
      <c r="B15" s="43"/>
      <c r="C15" s="43"/>
      <c r="D15" s="43"/>
      <c r="E15" s="43"/>
      <c r="F15" s="43"/>
      <c r="G15" s="44"/>
      <c r="I15" s="4"/>
      <c r="J15" s="4"/>
      <c r="K15" s="4"/>
      <c r="L15" s="4"/>
      <c r="M15" s="4"/>
      <c r="N15" s="4"/>
      <c r="O15" s="4"/>
      <c r="P15" s="4"/>
      <c r="Q15" s="53"/>
      <c r="R15" s="13"/>
      <c r="S15" s="4"/>
      <c r="T15" s="62"/>
      <c r="U15" s="63"/>
      <c r="V15" s="63"/>
      <c r="W15" s="63"/>
      <c r="X15" s="64"/>
      <c r="Y15" s="64"/>
      <c r="Z15" s="63"/>
      <c r="AA15" s="57"/>
      <c r="AH15" s="449"/>
      <c r="AI15" s="49"/>
      <c r="AJ15" s="43"/>
      <c r="AK15" s="43"/>
      <c r="AL15" s="43"/>
      <c r="AM15" s="43"/>
      <c r="AN15" s="43"/>
      <c r="AO15" s="43"/>
      <c r="AP15" s="43"/>
      <c r="AQ15" s="43"/>
      <c r="AR15" s="43"/>
      <c r="AS15" s="43"/>
      <c r="AT15" s="43"/>
      <c r="AU15" s="43"/>
      <c r="AV15" s="43"/>
      <c r="AW15" s="43"/>
      <c r="AX15" s="43"/>
      <c r="AY15" s="43"/>
      <c r="AZ15" s="43"/>
      <c r="BA15" s="43"/>
      <c r="BB15" s="43"/>
      <c r="BC15" s="43"/>
    </row>
    <row r="16" spans="1:55" ht="36" customHeight="1" x14ac:dyDescent="0.4">
      <c r="A16" s="450" t="s">
        <v>109</v>
      </c>
      <c r="B16" s="450"/>
      <c r="C16" s="450"/>
      <c r="D16" s="450"/>
      <c r="E16" s="231"/>
      <c r="F16" s="232"/>
      <c r="G16" s="232"/>
      <c r="H16" s="232"/>
      <c r="I16" s="232"/>
      <c r="J16" s="232"/>
      <c r="K16" s="232"/>
      <c r="L16" s="232"/>
      <c r="M16" s="232"/>
      <c r="N16" s="233"/>
      <c r="O16" s="24" t="s">
        <v>143</v>
      </c>
      <c r="P16" s="7"/>
      <c r="T16" s="215" t="str">
        <f>IF(AI16=1,int.!B11," ")</f>
        <v>Rue de Rome 3</v>
      </c>
      <c r="U16" s="215"/>
      <c r="V16" s="215"/>
      <c r="W16" s="215"/>
      <c r="X16" s="215"/>
      <c r="Y16" s="215"/>
      <c r="Z16" s="215"/>
      <c r="AA16" s="215"/>
      <c r="AB16" s="215"/>
      <c r="AC16" s="215"/>
      <c r="AD16" s="215"/>
      <c r="AE16" s="215"/>
      <c r="AF16" s="215"/>
      <c r="AG16" s="215"/>
      <c r="AH16" s="449"/>
      <c r="AI16" s="49">
        <f>COUNTIF(int.!B11,"*")</f>
        <v>1</v>
      </c>
      <c r="AJ16" s="43"/>
      <c r="AK16" s="43"/>
      <c r="AL16" s="43"/>
      <c r="AM16" s="43"/>
      <c r="AN16" s="43"/>
      <c r="AO16" s="43"/>
      <c r="AP16" s="43"/>
      <c r="AQ16" s="43"/>
      <c r="AR16" s="43"/>
      <c r="AS16" s="43"/>
      <c r="AT16" s="43"/>
      <c r="AU16" s="43"/>
      <c r="AV16" s="43"/>
      <c r="AW16" s="43"/>
      <c r="AX16" s="43"/>
      <c r="AY16" s="43"/>
      <c r="AZ16" s="43"/>
      <c r="BA16" s="43"/>
      <c r="BB16" s="43"/>
      <c r="BC16" s="43"/>
    </row>
    <row r="17" spans="1:55" ht="12.75" customHeight="1" x14ac:dyDescent="0.3">
      <c r="A17" s="450"/>
      <c r="B17" s="450"/>
      <c r="C17" s="450"/>
      <c r="D17" s="450"/>
      <c r="E17" s="43"/>
      <c r="F17" s="43"/>
      <c r="G17" s="44"/>
      <c r="I17" s="4"/>
      <c r="J17" s="4"/>
      <c r="K17" s="4"/>
      <c r="L17" s="4"/>
      <c r="M17" s="4"/>
      <c r="N17" s="4"/>
      <c r="O17" s="4"/>
      <c r="P17" s="4"/>
      <c r="Q17" s="53"/>
      <c r="R17" s="13"/>
      <c r="S17" s="4"/>
      <c r="T17" s="62"/>
      <c r="U17" s="63"/>
      <c r="V17" s="63"/>
      <c r="W17" s="63"/>
      <c r="X17" s="64"/>
      <c r="Y17" s="64"/>
      <c r="Z17" s="63"/>
      <c r="AA17" s="57"/>
      <c r="AH17" s="142"/>
      <c r="AI17" s="49"/>
      <c r="AJ17" s="43"/>
      <c r="AK17" s="43"/>
      <c r="AL17" s="43"/>
      <c r="AM17" s="43"/>
      <c r="AN17" s="43"/>
      <c r="AO17" s="43"/>
      <c r="AP17" s="43"/>
      <c r="AQ17" s="43"/>
      <c r="AR17" s="43"/>
      <c r="AS17" s="43"/>
      <c r="AT17" s="43"/>
      <c r="AU17" s="43"/>
      <c r="AV17" s="43"/>
      <c r="AW17" s="43"/>
      <c r="AX17" s="43"/>
      <c r="AY17" s="43"/>
      <c r="AZ17" s="43"/>
      <c r="BA17" s="43"/>
      <c r="BB17" s="43"/>
      <c r="BC17" s="43"/>
    </row>
    <row r="18" spans="1:55" ht="36" customHeight="1" x14ac:dyDescent="0.4">
      <c r="A18" s="43"/>
      <c r="B18" s="453" t="s">
        <v>87</v>
      </c>
      <c r="C18" s="453"/>
      <c r="D18" s="453"/>
      <c r="E18" s="231"/>
      <c r="F18" s="232"/>
      <c r="G18" s="232"/>
      <c r="H18" s="232"/>
      <c r="I18" s="232"/>
      <c r="J18" s="232"/>
      <c r="K18" s="232"/>
      <c r="L18" s="232"/>
      <c r="M18" s="232"/>
      <c r="N18" s="233"/>
      <c r="O18" s="24" t="s">
        <v>143</v>
      </c>
      <c r="T18" s="215" t="str">
        <f>IF(AI18=1,int.!B13," ")</f>
        <v>1700 Freiburg</v>
      </c>
      <c r="U18" s="215"/>
      <c r="V18" s="215"/>
      <c r="W18" s="215"/>
      <c r="X18" s="215"/>
      <c r="Y18" s="215"/>
      <c r="Z18" s="215"/>
      <c r="AA18" s="215"/>
      <c r="AB18" s="215"/>
      <c r="AC18" s="215"/>
      <c r="AD18" s="215"/>
      <c r="AE18" s="215"/>
      <c r="AF18" s="215"/>
      <c r="AG18" s="215"/>
      <c r="AH18" s="143"/>
      <c r="AI18" s="49">
        <f>COUNTIF(int.!B13,"*")</f>
        <v>1</v>
      </c>
      <c r="AJ18" s="43"/>
      <c r="AK18" s="43"/>
      <c r="AL18" s="43"/>
      <c r="AM18" s="43"/>
      <c r="AN18" s="43"/>
      <c r="AO18" s="43"/>
      <c r="AP18" s="43"/>
      <c r="AQ18" s="43"/>
      <c r="AR18" s="43"/>
      <c r="AS18" s="43"/>
      <c r="AT18" s="43"/>
      <c r="AU18" s="43"/>
      <c r="AV18" s="43"/>
      <c r="AW18" s="43"/>
      <c r="AX18" s="43"/>
      <c r="AY18" s="43"/>
      <c r="AZ18" s="43"/>
      <c r="BA18" s="43"/>
      <c r="BB18" s="43"/>
      <c r="BC18" s="43"/>
    </row>
    <row r="19" spans="1:55" ht="30.75" customHeight="1" x14ac:dyDescent="0.3">
      <c r="A19" s="43"/>
      <c r="B19" s="43"/>
      <c r="C19" s="43"/>
      <c r="D19" s="43"/>
      <c r="E19" s="43"/>
      <c r="F19" s="43"/>
      <c r="G19" s="44"/>
      <c r="I19" s="4"/>
      <c r="J19" s="4"/>
      <c r="K19" s="4"/>
      <c r="L19" s="4"/>
      <c r="M19" s="4"/>
      <c r="N19" s="4"/>
      <c r="O19" s="4"/>
      <c r="P19" s="4"/>
      <c r="Q19" s="53"/>
      <c r="R19" s="13"/>
      <c r="S19" s="4"/>
      <c r="T19" s="39"/>
      <c r="U19" s="4"/>
      <c r="V19" s="4"/>
      <c r="W19" s="4"/>
      <c r="X19" s="5"/>
      <c r="Y19" s="5"/>
      <c r="Z19" s="4"/>
      <c r="AH19" s="464" t="s">
        <v>197</v>
      </c>
      <c r="AI19" s="49"/>
      <c r="AJ19" s="43"/>
      <c r="AK19" s="43"/>
      <c r="AL19" s="43"/>
      <c r="AM19" s="43"/>
      <c r="AN19" s="43"/>
      <c r="AO19" s="43"/>
      <c r="AP19" s="43"/>
      <c r="AQ19" s="43"/>
      <c r="AR19" s="43"/>
      <c r="AS19" s="43"/>
      <c r="AT19" s="43"/>
      <c r="AU19" s="43"/>
      <c r="AV19" s="43"/>
      <c r="AW19" s="43"/>
      <c r="AX19" s="43"/>
      <c r="AY19" s="43"/>
      <c r="AZ19" s="43"/>
      <c r="BA19" s="43"/>
      <c r="BB19" s="43"/>
      <c r="BC19" s="43"/>
    </row>
    <row r="20" spans="1:55" s="29" customFormat="1" ht="30" customHeight="1" x14ac:dyDescent="0.25">
      <c r="A20" s="42"/>
      <c r="B20" s="70" t="s">
        <v>62</v>
      </c>
      <c r="C20" s="47"/>
      <c r="D20" s="15"/>
      <c r="E20" s="15"/>
      <c r="F20" s="15"/>
      <c r="G20" s="15"/>
      <c r="H20" s="15"/>
      <c r="I20" s="15"/>
      <c r="J20" s="15"/>
      <c r="K20" s="15"/>
      <c r="L20" s="15"/>
      <c r="M20" s="15"/>
      <c r="N20" s="15"/>
      <c r="O20" s="15"/>
      <c r="AH20" s="464"/>
      <c r="AI20" s="49"/>
      <c r="AJ20" s="42"/>
      <c r="AK20" s="42"/>
      <c r="AL20" s="42"/>
      <c r="AM20" s="42"/>
      <c r="AN20" s="42"/>
      <c r="AO20" s="42"/>
      <c r="AP20" s="42"/>
      <c r="AQ20" s="42"/>
      <c r="AR20" s="42"/>
      <c r="AS20" s="42"/>
      <c r="AT20" s="42"/>
      <c r="AU20" s="42"/>
      <c r="AV20" s="42"/>
      <c r="AW20" s="42"/>
      <c r="AX20" s="42"/>
      <c r="AY20" s="42"/>
      <c r="AZ20" s="42"/>
      <c r="BA20" s="42"/>
      <c r="BB20" s="42"/>
      <c r="BC20" s="42"/>
    </row>
    <row r="21" spans="1:55" ht="36.75" customHeight="1" x14ac:dyDescent="0.3">
      <c r="B21" s="54" t="s">
        <v>63</v>
      </c>
      <c r="C21" s="14"/>
      <c r="E21" s="231"/>
      <c r="F21" s="232"/>
      <c r="G21" s="232"/>
      <c r="H21" s="232"/>
      <c r="I21" s="232"/>
      <c r="J21" s="232"/>
      <c r="K21" s="232"/>
      <c r="L21" s="232"/>
      <c r="M21" s="232"/>
      <c r="N21" s="233"/>
      <c r="O21" s="24" t="s">
        <v>143</v>
      </c>
      <c r="P21" s="7"/>
      <c r="R21" s="13"/>
      <c r="S21" s="4"/>
      <c r="T21" s="39"/>
      <c r="U21" s="4"/>
      <c r="V21" s="4"/>
      <c r="W21" s="4"/>
      <c r="X21" s="5"/>
      <c r="Y21" s="5"/>
      <c r="Z21" s="4"/>
      <c r="AH21" s="440" t="s">
        <v>102</v>
      </c>
      <c r="AI21" s="49"/>
    </row>
    <row r="22" spans="1:55" ht="21" customHeight="1" x14ac:dyDescent="0.3">
      <c r="A22" s="43"/>
      <c r="B22" s="43"/>
      <c r="C22" s="43"/>
      <c r="D22" s="43"/>
      <c r="E22" s="43"/>
      <c r="F22" s="43"/>
      <c r="G22" s="44"/>
      <c r="I22" s="4"/>
      <c r="J22" s="4"/>
      <c r="K22" s="4"/>
      <c r="L22" s="4"/>
      <c r="M22" s="4"/>
      <c r="N22" s="4"/>
      <c r="O22" s="4"/>
      <c r="P22" s="4"/>
      <c r="Q22" s="53"/>
      <c r="R22" s="13"/>
      <c r="S22" s="29"/>
      <c r="U22" s="65"/>
      <c r="V22" s="65"/>
      <c r="W22" s="65"/>
      <c r="X22" s="65"/>
      <c r="Y22" s="65"/>
      <c r="Z22" s="65"/>
      <c r="AA22" s="65"/>
      <c r="AB22" s="65"/>
      <c r="AC22" s="65"/>
      <c r="AD22" s="65"/>
      <c r="AE22" s="65"/>
      <c r="AF22" s="65"/>
      <c r="AG22" s="65"/>
      <c r="AH22" s="440"/>
      <c r="AI22" s="79"/>
      <c r="AJ22" s="43"/>
      <c r="AK22" s="43"/>
      <c r="AL22" s="43"/>
      <c r="AM22" s="43"/>
      <c r="AN22" s="43"/>
      <c r="AO22" s="43"/>
      <c r="AP22" s="43"/>
      <c r="AQ22" s="43"/>
      <c r="AR22" s="43"/>
      <c r="AS22" s="43"/>
      <c r="AT22" s="43"/>
      <c r="AU22" s="43"/>
      <c r="AV22" s="43"/>
      <c r="AW22" s="43"/>
      <c r="AX22" s="43"/>
      <c r="AY22" s="43"/>
      <c r="AZ22" s="43"/>
      <c r="BA22" s="43"/>
      <c r="BB22" s="43"/>
      <c r="BC22" s="43"/>
    </row>
    <row r="23" spans="1:55" ht="29.25" customHeight="1" x14ac:dyDescent="0.35">
      <c r="B23" s="90" t="s">
        <v>64</v>
      </c>
      <c r="C23" s="13"/>
      <c r="D23" s="11"/>
      <c r="E23" s="11"/>
      <c r="F23" s="11"/>
      <c r="G23" s="11"/>
      <c r="H23" s="11"/>
      <c r="I23" s="11"/>
      <c r="J23" s="11"/>
      <c r="K23" s="11"/>
      <c r="L23" s="11"/>
      <c r="M23" s="11"/>
      <c r="N23" s="11"/>
      <c r="O23" s="11"/>
      <c r="S23" s="29"/>
      <c r="T23" s="252" t="str">
        <f>IF(AI23=1,"Notfalltelefon"," ")</f>
        <v xml:space="preserve"> </v>
      </c>
      <c r="U23" s="252"/>
      <c r="V23" s="252"/>
      <c r="W23" s="252"/>
      <c r="X23" s="252"/>
      <c r="Y23" s="252"/>
      <c r="Z23" s="252"/>
      <c r="AA23" s="252"/>
      <c r="AH23" s="143" t="s">
        <v>74</v>
      </c>
      <c r="AI23" s="79"/>
    </row>
    <row r="24" spans="1:55" ht="36.75" customHeight="1" x14ac:dyDescent="0.3">
      <c r="B24" s="54" t="s">
        <v>65</v>
      </c>
      <c r="C24" s="14"/>
      <c r="D24" s="14"/>
      <c r="E24" s="231"/>
      <c r="F24" s="232"/>
      <c r="G24" s="232"/>
      <c r="H24" s="232"/>
      <c r="I24" s="232"/>
      <c r="J24" s="232"/>
      <c r="K24" s="232"/>
      <c r="L24" s="232"/>
      <c r="M24" s="232"/>
      <c r="N24" s="233"/>
      <c r="O24" s="24" t="s">
        <v>143</v>
      </c>
      <c r="P24" s="7"/>
      <c r="S24" s="29"/>
      <c r="T24" s="269" t="str">
        <f>IF(AI23=1,int.!C7," ")</f>
        <v xml:space="preserve"> </v>
      </c>
      <c r="U24" s="269"/>
      <c r="V24" s="269"/>
      <c r="W24" s="269"/>
      <c r="X24" s="269"/>
      <c r="Y24" s="269"/>
      <c r="Z24" s="269"/>
      <c r="AA24" s="269"/>
      <c r="AB24" s="29"/>
      <c r="AC24" s="29"/>
      <c r="AD24" s="29"/>
      <c r="AE24" s="29"/>
      <c r="AF24" s="29"/>
      <c r="AG24" s="29"/>
      <c r="AH24" s="444" t="s">
        <v>75</v>
      </c>
      <c r="AI24" s="79"/>
    </row>
    <row r="25" spans="1:55" ht="12.75" customHeight="1" x14ac:dyDescent="0.3">
      <c r="A25" s="43"/>
      <c r="B25" s="43"/>
      <c r="C25" s="43"/>
      <c r="D25" s="43"/>
      <c r="E25" s="43"/>
      <c r="F25" s="43"/>
      <c r="G25" s="44"/>
      <c r="I25" s="4"/>
      <c r="J25" s="4"/>
      <c r="K25" s="4"/>
      <c r="L25" s="4"/>
      <c r="M25" s="4"/>
      <c r="N25" s="4"/>
      <c r="O25" s="4"/>
      <c r="P25" s="4"/>
      <c r="Q25" s="53"/>
      <c r="R25" s="13"/>
      <c r="S25" s="29"/>
      <c r="U25" s="65"/>
      <c r="V25" s="65"/>
      <c r="W25" s="65"/>
      <c r="X25" s="65"/>
      <c r="Y25" s="65"/>
      <c r="Z25" s="65"/>
      <c r="AA25" s="65"/>
      <c r="AB25" s="65"/>
      <c r="AC25" s="65"/>
      <c r="AD25" s="65"/>
      <c r="AE25" s="65"/>
      <c r="AF25" s="65"/>
      <c r="AG25" s="65"/>
      <c r="AH25" s="444"/>
      <c r="AI25" s="79"/>
      <c r="AJ25" s="43"/>
      <c r="AK25" s="43"/>
      <c r="AL25" s="43"/>
      <c r="AM25" s="43"/>
      <c r="AN25" s="43"/>
      <c r="AO25" s="43"/>
      <c r="AP25" s="43"/>
      <c r="AQ25" s="43"/>
      <c r="AR25" s="43"/>
      <c r="AS25" s="43"/>
      <c r="AT25" s="43"/>
      <c r="AU25" s="43"/>
      <c r="AV25" s="43"/>
      <c r="AW25" s="43"/>
      <c r="AX25" s="43"/>
      <c r="AY25" s="43"/>
      <c r="AZ25" s="43"/>
      <c r="BA25" s="43"/>
      <c r="BB25" s="43"/>
      <c r="BC25" s="43"/>
    </row>
    <row r="26" spans="1:55" ht="36.75" customHeight="1" x14ac:dyDescent="0.3">
      <c r="B26" s="420" t="s">
        <v>115</v>
      </c>
      <c r="C26" s="420"/>
      <c r="D26" s="420"/>
      <c r="E26" s="231"/>
      <c r="F26" s="232"/>
      <c r="G26" s="232"/>
      <c r="H26" s="232"/>
      <c r="I26" s="232"/>
      <c r="J26" s="232"/>
      <c r="K26" s="232"/>
      <c r="L26" s="232"/>
      <c r="M26" s="232"/>
      <c r="N26" s="233"/>
      <c r="O26" s="24" t="s">
        <v>143</v>
      </c>
      <c r="P26" s="7"/>
      <c r="T26" s="39"/>
      <c r="U26" s="4"/>
      <c r="V26" s="4"/>
      <c r="W26" s="4"/>
      <c r="X26" s="5"/>
      <c r="Y26" s="5"/>
      <c r="Z26" s="4"/>
      <c r="AH26" s="442" t="s">
        <v>103</v>
      </c>
      <c r="AI26" s="49"/>
    </row>
    <row r="27" spans="1:55" ht="12.75" customHeight="1" x14ac:dyDescent="0.3">
      <c r="A27" s="43"/>
      <c r="B27" s="420"/>
      <c r="C27" s="420"/>
      <c r="D27" s="420"/>
      <c r="E27" s="43"/>
      <c r="F27" s="43"/>
      <c r="G27" s="44"/>
      <c r="I27" s="4"/>
      <c r="J27" s="4"/>
      <c r="K27" s="4"/>
      <c r="L27" s="4"/>
      <c r="M27" s="4"/>
      <c r="N27" s="4"/>
      <c r="O27" s="4"/>
      <c r="P27" s="4"/>
      <c r="Q27" s="53"/>
      <c r="R27" s="13"/>
      <c r="S27" s="4"/>
      <c r="T27" s="60"/>
      <c r="U27" s="60"/>
      <c r="V27" s="60"/>
      <c r="W27" s="60"/>
      <c r="X27" s="60"/>
      <c r="Y27" s="60"/>
      <c r="Z27" s="60"/>
      <c r="AA27" s="60"/>
      <c r="AB27" s="60"/>
      <c r="AC27" s="60"/>
      <c r="AD27" s="60"/>
      <c r="AE27" s="60"/>
      <c r="AF27" s="60"/>
      <c r="AG27" s="60"/>
      <c r="AH27" s="442"/>
      <c r="AI27" s="49"/>
      <c r="AJ27" s="43"/>
      <c r="AK27" s="43"/>
      <c r="AL27" s="43"/>
      <c r="AM27" s="43"/>
      <c r="AN27" s="43"/>
      <c r="AO27" s="43"/>
      <c r="AP27" s="43"/>
      <c r="AQ27" s="43"/>
      <c r="AR27" s="43"/>
      <c r="AS27" s="43"/>
      <c r="AT27" s="43"/>
      <c r="AU27" s="43"/>
      <c r="AV27" s="43"/>
      <c r="AW27" s="43"/>
      <c r="AX27" s="43"/>
      <c r="AY27" s="43"/>
      <c r="AZ27" s="43"/>
      <c r="BA27" s="43"/>
      <c r="BB27" s="43"/>
      <c r="BC27" s="43"/>
    </row>
    <row r="28" spans="1:55" ht="36" customHeight="1" x14ac:dyDescent="0.3">
      <c r="B28" s="54" t="s">
        <v>66</v>
      </c>
      <c r="C28" s="14"/>
      <c r="D28" s="14"/>
      <c r="E28" s="242"/>
      <c r="F28" s="243"/>
      <c r="G28" s="244"/>
      <c r="H28" s="422" t="s">
        <v>88</v>
      </c>
      <c r="I28" s="423"/>
      <c r="J28" s="242"/>
      <c r="K28" s="243"/>
      <c r="L28" s="243"/>
      <c r="M28" s="243"/>
      <c r="N28" s="244"/>
      <c r="O28" s="24" t="s">
        <v>143</v>
      </c>
      <c r="T28" s="445" t="s">
        <v>97</v>
      </c>
      <c r="U28" s="446"/>
      <c r="V28" s="446"/>
      <c r="W28" s="446"/>
      <c r="X28" s="446"/>
      <c r="Y28" s="446"/>
      <c r="Z28" s="446"/>
      <c r="AA28" s="446"/>
      <c r="AB28" s="446"/>
      <c r="AC28" s="446"/>
      <c r="AD28" s="446"/>
      <c r="AE28" s="446"/>
      <c r="AF28" s="446"/>
      <c r="AG28" s="447"/>
      <c r="AH28" s="442"/>
      <c r="AI28" s="49"/>
    </row>
    <row r="29" spans="1:55" ht="12.75" customHeight="1" x14ac:dyDescent="0.3">
      <c r="A29" s="43"/>
      <c r="B29" s="43"/>
      <c r="C29" s="43"/>
      <c r="D29" s="43"/>
      <c r="E29" s="43"/>
      <c r="F29" s="43"/>
      <c r="G29" s="44"/>
      <c r="I29" s="4"/>
      <c r="J29" s="4"/>
      <c r="K29" s="4"/>
      <c r="L29" s="4"/>
      <c r="M29" s="4"/>
      <c r="N29" s="4"/>
      <c r="O29" s="4"/>
      <c r="P29" s="4"/>
      <c r="Q29" s="53"/>
      <c r="R29" s="13"/>
      <c r="S29" s="4"/>
      <c r="T29" s="39"/>
      <c r="U29" s="4"/>
      <c r="V29" s="4"/>
      <c r="W29" s="4"/>
      <c r="X29" s="5"/>
      <c r="Y29" s="5"/>
      <c r="Z29" s="4"/>
      <c r="AH29" s="442"/>
      <c r="AI29" s="49"/>
      <c r="AJ29" s="43"/>
      <c r="AK29" s="43"/>
      <c r="AL29" s="43"/>
      <c r="AM29" s="43"/>
      <c r="AN29" s="43"/>
      <c r="AO29" s="43"/>
      <c r="AP29" s="43"/>
      <c r="AQ29" s="43"/>
      <c r="AR29" s="43"/>
      <c r="AS29" s="43"/>
      <c r="AT29" s="43"/>
      <c r="AU29" s="43"/>
      <c r="AV29" s="43"/>
      <c r="AW29" s="43"/>
      <c r="AX29" s="43"/>
      <c r="AY29" s="43"/>
      <c r="AZ29" s="43"/>
      <c r="BA29" s="43"/>
      <c r="BB29" s="43"/>
      <c r="BC29" s="43"/>
    </row>
    <row r="30" spans="1:55" ht="36.75" customHeight="1" x14ac:dyDescent="0.2">
      <c r="B30" s="421" t="s">
        <v>67</v>
      </c>
      <c r="C30" s="421"/>
      <c r="D30" s="421"/>
      <c r="E30" s="231"/>
      <c r="F30" s="232"/>
      <c r="G30" s="232"/>
      <c r="H30" s="232"/>
      <c r="I30" s="232"/>
      <c r="J30" s="232"/>
      <c r="K30" s="232"/>
      <c r="L30" s="232"/>
      <c r="M30" s="232"/>
      <c r="N30" s="233"/>
      <c r="O30" s="24" t="s">
        <v>143</v>
      </c>
      <c r="P30" s="7"/>
      <c r="T30" s="249" t="str">
        <f>int.!B17</f>
        <v>s.bielmann@ortrafr.ch</v>
      </c>
      <c r="U30" s="250"/>
      <c r="V30" s="250"/>
      <c r="W30" s="250"/>
      <c r="X30" s="250"/>
      <c r="Y30" s="250"/>
      <c r="Z30" s="250"/>
      <c r="AA30" s="250"/>
      <c r="AB30" s="253" t="str">
        <f>int.!B17</f>
        <v>s.bielmann@ortrafr.ch</v>
      </c>
      <c r="AC30" s="254"/>
      <c r="AD30" s="254"/>
      <c r="AE30" s="254"/>
      <c r="AF30" s="254"/>
      <c r="AG30" s="254"/>
      <c r="AH30" s="442"/>
      <c r="AI30" s="49"/>
    </row>
    <row r="31" spans="1:55" ht="12.75" customHeight="1" x14ac:dyDescent="0.35">
      <c r="A31" s="43"/>
      <c r="B31" s="421"/>
      <c r="C31" s="421"/>
      <c r="D31" s="421"/>
      <c r="E31" s="43"/>
      <c r="F31" s="43"/>
      <c r="G31" s="44"/>
      <c r="I31" s="4"/>
      <c r="J31" s="4"/>
      <c r="K31" s="4"/>
      <c r="L31" s="4"/>
      <c r="M31" s="4"/>
      <c r="N31" s="4"/>
      <c r="O31" s="4"/>
      <c r="P31" s="4"/>
      <c r="Q31" s="53"/>
      <c r="R31" s="13"/>
      <c r="S31" s="4"/>
      <c r="T31" s="141"/>
      <c r="U31" s="25"/>
      <c r="V31" s="25"/>
      <c r="W31" s="25"/>
      <c r="X31" s="25"/>
      <c r="Y31" s="25"/>
      <c r="Z31" s="25"/>
      <c r="AA31" s="25"/>
      <c r="AB31" s="251" t="s">
        <v>206</v>
      </c>
      <c r="AC31" s="251"/>
      <c r="AD31" s="251"/>
      <c r="AE31" s="251"/>
      <c r="AF31" s="251"/>
      <c r="AG31" s="251"/>
      <c r="AH31" s="441" t="s">
        <v>104</v>
      </c>
      <c r="AI31" s="49"/>
      <c r="AJ31" s="43"/>
      <c r="AK31" s="43"/>
      <c r="AL31" s="43"/>
      <c r="AM31" s="43"/>
      <c r="AN31" s="43"/>
      <c r="AO31" s="43"/>
      <c r="AP31" s="43"/>
      <c r="AQ31" s="43"/>
      <c r="AR31" s="43"/>
      <c r="AS31" s="43"/>
      <c r="AT31" s="43"/>
      <c r="AU31" s="43"/>
      <c r="AV31" s="43"/>
      <c r="AW31" s="43"/>
      <c r="AX31" s="43"/>
      <c r="AY31" s="43"/>
      <c r="AZ31" s="43"/>
      <c r="BA31" s="43"/>
      <c r="BB31" s="43"/>
      <c r="BC31" s="43"/>
    </row>
    <row r="32" spans="1:55" ht="36" customHeight="1" x14ac:dyDescent="0.2">
      <c r="B32" s="421" t="s">
        <v>148</v>
      </c>
      <c r="C32" s="421"/>
      <c r="D32" s="421"/>
      <c r="E32" s="242"/>
      <c r="F32" s="243"/>
      <c r="G32" s="243"/>
      <c r="H32" s="243"/>
      <c r="I32" s="243"/>
      <c r="J32" s="243"/>
      <c r="K32" s="243"/>
      <c r="L32" s="243"/>
      <c r="M32" s="243"/>
      <c r="N32" s="244"/>
      <c r="O32" s="24" t="s">
        <v>143</v>
      </c>
      <c r="P32" s="92"/>
      <c r="T32" s="252" t="str">
        <f>IF(AI32=1,"Téléphone d'urgence"," ")</f>
        <v>Téléphone d'urgence</v>
      </c>
      <c r="U32" s="252"/>
      <c r="V32" s="252"/>
      <c r="W32" s="252"/>
      <c r="X32" s="252"/>
      <c r="Y32" s="252"/>
      <c r="Z32" s="252"/>
      <c r="AA32" s="252"/>
      <c r="AB32" s="251"/>
      <c r="AC32" s="251"/>
      <c r="AD32" s="251"/>
      <c r="AE32" s="251"/>
      <c r="AF32" s="251"/>
      <c r="AG32" s="251"/>
      <c r="AH32" s="441"/>
      <c r="AI32" s="49">
        <f>COUNTIF(int.!B15,"*")</f>
        <v>1</v>
      </c>
    </row>
    <row r="33" spans="1:55" ht="33" customHeight="1" x14ac:dyDescent="0.2">
      <c r="B33" s="421"/>
      <c r="C33" s="421"/>
      <c r="D33" s="421"/>
      <c r="E33" s="430" t="s">
        <v>201</v>
      </c>
      <c r="F33" s="430"/>
      <c r="G33" s="430"/>
      <c r="H33" s="430"/>
      <c r="I33" s="430"/>
      <c r="J33" s="430"/>
      <c r="K33" s="430"/>
      <c r="L33" s="430"/>
      <c r="M33" s="430"/>
      <c r="N33" s="430"/>
      <c r="O33" s="67"/>
      <c r="P33" s="67"/>
      <c r="R33" s="103"/>
      <c r="T33" s="269" t="str">
        <f>IF(AI32=1,int.!B15," ")</f>
        <v>079 286 39 18</v>
      </c>
      <c r="U33" s="269"/>
      <c r="V33" s="269"/>
      <c r="W33" s="269"/>
      <c r="X33" s="269"/>
      <c r="Y33" s="269"/>
      <c r="Z33" s="269"/>
      <c r="AA33" s="269"/>
      <c r="AH33" s="443" t="s">
        <v>357</v>
      </c>
    </row>
    <row r="34" spans="1:55" ht="15.75" customHeight="1" x14ac:dyDescent="0.3">
      <c r="A34" s="43"/>
      <c r="B34" s="43"/>
      <c r="C34" s="43"/>
      <c r="D34" s="43"/>
      <c r="E34" s="43"/>
      <c r="F34" s="43"/>
      <c r="G34" s="44"/>
      <c r="I34" s="4"/>
      <c r="J34" s="4"/>
      <c r="K34" s="4"/>
      <c r="L34" s="4"/>
      <c r="M34" s="4"/>
      <c r="N34" s="4"/>
      <c r="O34" s="4"/>
      <c r="P34" s="4"/>
      <c r="Q34" s="53"/>
      <c r="R34" s="13"/>
      <c r="S34" s="4"/>
      <c r="T34" s="39"/>
      <c r="U34" s="4"/>
      <c r="V34" s="4"/>
      <c r="W34" s="4"/>
      <c r="X34" s="5"/>
      <c r="Y34" s="5"/>
      <c r="Z34" s="4"/>
      <c r="AH34" s="443"/>
      <c r="AJ34" s="43"/>
      <c r="AK34" s="43"/>
      <c r="AL34" s="43"/>
      <c r="AM34" s="43"/>
      <c r="AN34" s="43"/>
      <c r="AO34" s="43"/>
      <c r="AP34" s="43"/>
      <c r="AQ34" s="43"/>
      <c r="AR34" s="43"/>
      <c r="AS34" s="43"/>
      <c r="AT34" s="43"/>
      <c r="AU34" s="43"/>
      <c r="AV34" s="43"/>
      <c r="AW34" s="43"/>
      <c r="AX34" s="43"/>
      <c r="AY34" s="43"/>
      <c r="AZ34" s="43"/>
      <c r="BA34" s="43"/>
      <c r="BB34" s="43"/>
      <c r="BC34" s="43"/>
    </row>
    <row r="35" spans="1:55" ht="260.25" customHeight="1" x14ac:dyDescent="0.2">
      <c r="B35" s="437" t="s">
        <v>394</v>
      </c>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144"/>
    </row>
    <row r="36" spans="1:55" s="20" customFormat="1" ht="30" customHeight="1" x14ac:dyDescent="0.25">
      <c r="A36" s="19"/>
      <c r="B36" s="267" t="s">
        <v>136</v>
      </c>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144"/>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267" t="s">
        <v>137</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144"/>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267" t="s">
        <v>138</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144"/>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42" customHeight="1" x14ac:dyDescent="0.25">
      <c r="A39" s="19"/>
      <c r="B39" s="257" t="s">
        <v>391</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144"/>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42" customHeight="1" x14ac:dyDescent="0.25">
      <c r="A40" s="19"/>
      <c r="B40" s="257" t="s">
        <v>392</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144"/>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AH41" s="145"/>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259" t="s">
        <v>393</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145"/>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45" customHeight="1" x14ac:dyDescent="0.3">
      <c r="A43" s="23"/>
      <c r="B43" s="463" t="s">
        <v>360</v>
      </c>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146"/>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2.75" customHeight="1" x14ac:dyDescent="0.3">
      <c r="A44" s="23"/>
      <c r="B44" s="426" t="s">
        <v>139</v>
      </c>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146"/>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6"/>
      <c r="AH45" s="146"/>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260" t="s">
        <v>361</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146"/>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AH47" s="147"/>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424" t="s">
        <v>395</v>
      </c>
      <c r="C48" s="424"/>
      <c r="D48" s="424"/>
      <c r="E48" s="424"/>
      <c r="F48" s="424"/>
      <c r="G48" s="424"/>
      <c r="H48" s="424"/>
      <c r="I48" s="424"/>
      <c r="J48" s="424"/>
      <c r="K48" s="424"/>
      <c r="L48" s="424"/>
      <c r="M48" s="424"/>
      <c r="N48" s="424"/>
      <c r="O48" s="424"/>
      <c r="Q48" s="425" t="s">
        <v>68</v>
      </c>
      <c r="R48" s="425"/>
      <c r="S48" s="425"/>
      <c r="T48" s="425"/>
      <c r="U48" s="425"/>
      <c r="V48" s="425"/>
      <c r="W48" s="425"/>
      <c r="X48" s="425"/>
      <c r="Y48" s="425"/>
      <c r="Z48" s="425"/>
      <c r="AA48" s="425"/>
      <c r="AB48" s="425"/>
      <c r="AC48" s="425"/>
      <c r="AD48" s="425"/>
      <c r="AE48" s="425"/>
      <c r="AF48" s="425"/>
      <c r="AG48" s="425"/>
      <c r="AH48" s="147"/>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424"/>
      <c r="C49" s="424"/>
      <c r="D49" s="424"/>
      <c r="E49" s="424"/>
      <c r="F49" s="424"/>
      <c r="G49" s="424"/>
      <c r="H49" s="424"/>
      <c r="I49" s="424"/>
      <c r="J49" s="424"/>
      <c r="K49" s="424"/>
      <c r="L49" s="424"/>
      <c r="M49" s="424"/>
      <c r="N49" s="424"/>
      <c r="O49" s="424"/>
      <c r="Q49" s="425"/>
      <c r="R49" s="425"/>
      <c r="S49" s="425"/>
      <c r="T49" s="425"/>
      <c r="U49" s="425"/>
      <c r="V49" s="425"/>
      <c r="W49" s="425"/>
      <c r="X49" s="425"/>
      <c r="Y49" s="425"/>
      <c r="Z49" s="425"/>
      <c r="AA49" s="425"/>
      <c r="AB49" s="425"/>
      <c r="AC49" s="425"/>
      <c r="AD49" s="425"/>
      <c r="AE49" s="425"/>
      <c r="AF49" s="425"/>
      <c r="AG49" s="425"/>
      <c r="AH49" s="147"/>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424"/>
      <c r="C50" s="424"/>
      <c r="D50" s="424"/>
      <c r="E50" s="424"/>
      <c r="F50" s="424"/>
      <c r="G50" s="424"/>
      <c r="H50" s="424"/>
      <c r="I50" s="424"/>
      <c r="J50" s="424"/>
      <c r="K50" s="424"/>
      <c r="L50" s="424"/>
      <c r="M50" s="424"/>
      <c r="N50" s="424"/>
      <c r="O50" s="424"/>
      <c r="Q50" s="425"/>
      <c r="R50" s="425"/>
      <c r="S50" s="425"/>
      <c r="T50" s="425"/>
      <c r="U50" s="425"/>
      <c r="V50" s="425"/>
      <c r="W50" s="425"/>
      <c r="X50" s="425"/>
      <c r="Y50" s="425"/>
      <c r="Z50" s="425"/>
      <c r="AA50" s="425"/>
      <c r="AB50" s="425"/>
      <c r="AC50" s="425"/>
      <c r="AD50" s="425"/>
      <c r="AE50" s="425"/>
      <c r="AF50" s="425"/>
      <c r="AG50" s="425"/>
      <c r="AH50" s="465" t="s">
        <v>101</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6"/>
      <c r="R51" s="56"/>
      <c r="AH51" s="46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277" t="s">
        <v>72</v>
      </c>
      <c r="C52" s="278"/>
      <c r="D52" s="279" t="str">
        <f>S118</f>
        <v>X</v>
      </c>
      <c r="E52" s="280"/>
      <c r="F52" s="281"/>
      <c r="G52" s="288" t="str">
        <f>IF(AM114&gt;0,"Erreur dans le tableau"," ")</f>
        <v>Erreur dans le tableau</v>
      </c>
      <c r="H52" s="289"/>
      <c r="I52" s="289"/>
      <c r="J52" s="289"/>
      <c r="K52" s="289"/>
      <c r="L52" s="289"/>
      <c r="M52" s="289"/>
      <c r="N52" s="289"/>
      <c r="O52" s="289"/>
      <c r="P52" s="23"/>
      <c r="Q52" s="153"/>
      <c r="R52" s="154" t="s">
        <v>69</v>
      </c>
      <c r="T52" s="26"/>
      <c r="U52" s="26"/>
      <c r="V52" s="52" t="s">
        <v>70</v>
      </c>
      <c r="W52" s="290"/>
      <c r="X52" s="291"/>
      <c r="Y52" s="291"/>
      <c r="Z52" s="291"/>
      <c r="AA52" s="291"/>
      <c r="AB52" s="291"/>
      <c r="AC52" s="291"/>
      <c r="AD52" s="291"/>
      <c r="AE52" s="291"/>
      <c r="AF52" s="291"/>
      <c r="AG52" s="292"/>
      <c r="AH52" s="46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277"/>
      <c r="C53" s="278"/>
      <c r="D53" s="282"/>
      <c r="E53" s="283"/>
      <c r="F53" s="284"/>
      <c r="G53" s="288"/>
      <c r="H53" s="289"/>
      <c r="I53" s="289"/>
      <c r="J53" s="289"/>
      <c r="K53" s="289"/>
      <c r="L53" s="289"/>
      <c r="M53" s="289"/>
      <c r="N53" s="289"/>
      <c r="O53" s="289"/>
      <c r="P53" s="429" t="s">
        <v>189</v>
      </c>
      <c r="Q53" s="429"/>
      <c r="R53" s="429"/>
      <c r="S53" s="429"/>
      <c r="T53" s="427" t="s">
        <v>188</v>
      </c>
      <c r="U53" s="427"/>
      <c r="V53" s="428"/>
      <c r="W53" s="293"/>
      <c r="X53" s="294"/>
      <c r="Y53" s="294"/>
      <c r="Z53" s="294"/>
      <c r="AA53" s="294"/>
      <c r="AB53" s="294"/>
      <c r="AC53" s="294"/>
      <c r="AD53" s="294"/>
      <c r="AE53" s="294"/>
      <c r="AF53" s="294"/>
      <c r="AG53" s="295"/>
      <c r="AH53" s="46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277"/>
      <c r="C54" s="278"/>
      <c r="D54" s="282"/>
      <c r="E54" s="283"/>
      <c r="F54" s="284"/>
      <c r="G54" s="288"/>
      <c r="H54" s="289"/>
      <c r="I54" s="289"/>
      <c r="J54" s="289"/>
      <c r="K54" s="289"/>
      <c r="L54" s="289"/>
      <c r="M54" s="289"/>
      <c r="N54" s="289"/>
      <c r="O54" s="289"/>
      <c r="Q54" s="466" t="s">
        <v>71</v>
      </c>
      <c r="R54" s="299"/>
      <c r="S54" s="299"/>
      <c r="T54" s="299"/>
      <c r="U54" s="299"/>
      <c r="V54" s="12"/>
      <c r="W54" s="293"/>
      <c r="X54" s="294"/>
      <c r="Y54" s="294"/>
      <c r="Z54" s="294"/>
      <c r="AA54" s="294"/>
      <c r="AB54" s="294"/>
      <c r="AC54" s="294"/>
      <c r="AD54" s="294"/>
      <c r="AE54" s="294"/>
      <c r="AF54" s="294"/>
      <c r="AG54" s="295"/>
      <c r="AH54" s="465"/>
    </row>
    <row r="55" spans="1:55" ht="3.75" customHeight="1" thickBot="1" x14ac:dyDescent="0.25">
      <c r="B55" s="277"/>
      <c r="C55" s="278"/>
      <c r="D55" s="285"/>
      <c r="E55" s="286"/>
      <c r="F55" s="287"/>
      <c r="G55" s="288"/>
      <c r="H55" s="289"/>
      <c r="I55" s="289"/>
      <c r="J55" s="289"/>
      <c r="K55" s="289"/>
      <c r="L55" s="289"/>
      <c r="M55" s="289"/>
      <c r="N55" s="289"/>
      <c r="O55" s="289"/>
      <c r="W55" s="293"/>
      <c r="X55" s="294"/>
      <c r="Y55" s="294"/>
      <c r="Z55" s="294"/>
      <c r="AA55" s="294"/>
      <c r="AB55" s="294"/>
      <c r="AC55" s="294"/>
      <c r="AD55" s="294"/>
      <c r="AE55" s="294"/>
      <c r="AF55" s="294"/>
      <c r="AG55" s="295"/>
      <c r="AH55" s="465"/>
    </row>
    <row r="56" spans="1:55" ht="30" customHeight="1" x14ac:dyDescent="0.2">
      <c r="H56" s="467"/>
      <c r="I56" s="467"/>
      <c r="J56" s="467"/>
      <c r="K56" s="467"/>
      <c r="Q56" s="300"/>
      <c r="R56" s="301"/>
      <c r="S56" s="301"/>
      <c r="T56" s="301"/>
      <c r="U56" s="302"/>
      <c r="W56" s="293"/>
      <c r="X56" s="294"/>
      <c r="Y56" s="294"/>
      <c r="Z56" s="294"/>
      <c r="AA56" s="294"/>
      <c r="AB56" s="294"/>
      <c r="AC56" s="294"/>
      <c r="AD56" s="294"/>
      <c r="AE56" s="294"/>
      <c r="AF56" s="294"/>
      <c r="AG56" s="295"/>
      <c r="AH56" s="465"/>
    </row>
    <row r="57" spans="1:55" ht="24" customHeight="1" x14ac:dyDescent="0.3">
      <c r="C57" s="299"/>
      <c r="D57" s="299"/>
      <c r="E57" s="299"/>
      <c r="F57" s="299"/>
      <c r="G57" s="299"/>
      <c r="H57" s="470"/>
      <c r="I57" s="206"/>
      <c r="J57" s="154"/>
      <c r="K57" s="4"/>
      <c r="W57" s="293"/>
      <c r="X57" s="294"/>
      <c r="Y57" s="294"/>
      <c r="Z57" s="294"/>
      <c r="AA57" s="294"/>
      <c r="AB57" s="294"/>
      <c r="AC57" s="294"/>
      <c r="AD57" s="294"/>
      <c r="AE57" s="294"/>
      <c r="AF57" s="294"/>
      <c r="AG57" s="295"/>
      <c r="AH57" s="465"/>
    </row>
    <row r="58" spans="1:55" ht="40.5" customHeight="1" thickBot="1" x14ac:dyDescent="0.35">
      <c r="A58" s="27"/>
      <c r="B58" s="27"/>
      <c r="C58" s="4"/>
      <c r="D58" s="4"/>
      <c r="E58" s="4"/>
      <c r="F58" s="4"/>
      <c r="G58" s="4"/>
      <c r="H58" s="4"/>
      <c r="Q58" s="56"/>
      <c r="R58" s="56"/>
      <c r="S58" s="56"/>
      <c r="T58" s="56"/>
      <c r="U58" s="56"/>
      <c r="V58" s="56"/>
      <c r="W58" s="296"/>
      <c r="X58" s="297"/>
      <c r="Y58" s="297"/>
      <c r="Z58" s="297"/>
      <c r="AA58" s="297"/>
      <c r="AB58" s="297"/>
      <c r="AC58" s="297"/>
      <c r="AD58" s="297"/>
      <c r="AE58" s="297"/>
      <c r="AF58" s="297"/>
      <c r="AG58" s="298"/>
      <c r="AH58" s="468" t="s">
        <v>215</v>
      </c>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468"/>
    </row>
    <row r="60" spans="1:55" ht="4.5" customHeight="1" x14ac:dyDescent="0.2">
      <c r="AH60" s="468"/>
    </row>
    <row r="61" spans="1:55" s="20" customFormat="1" ht="51" customHeight="1" x14ac:dyDescent="0.25">
      <c r="A61" s="19"/>
      <c r="B61" s="439" t="s">
        <v>372</v>
      </c>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6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69" t="s">
        <v>152</v>
      </c>
      <c r="C62" s="469"/>
      <c r="D62" s="469"/>
      <c r="E62" s="469"/>
      <c r="F62" s="469"/>
      <c r="G62" s="469"/>
      <c r="H62" s="469"/>
      <c r="I62" s="469"/>
      <c r="J62" s="469"/>
      <c r="K62" s="469"/>
      <c r="L62" s="469"/>
      <c r="AH62" s="468"/>
    </row>
    <row r="63" spans="1:55" ht="33" customHeight="1" x14ac:dyDescent="0.2">
      <c r="B63" s="312" t="str">
        <f>IF(E24="","",E24)</f>
        <v/>
      </c>
      <c r="C63" s="313"/>
      <c r="D63" s="313"/>
      <c r="E63" s="313"/>
      <c r="F63" s="313"/>
      <c r="G63" s="313"/>
      <c r="H63" s="313"/>
      <c r="I63" s="313"/>
      <c r="J63" s="313"/>
      <c r="K63" s="313"/>
      <c r="L63" s="314"/>
      <c r="M63" s="315" t="s">
        <v>203</v>
      </c>
      <c r="N63" s="316"/>
      <c r="O63" s="316"/>
      <c r="P63" s="316"/>
      <c r="Q63" s="316"/>
      <c r="R63" s="316"/>
      <c r="S63" s="316"/>
      <c r="T63" s="316"/>
      <c r="U63" s="316"/>
      <c r="V63" s="316"/>
      <c r="W63" s="316"/>
      <c r="X63" s="316"/>
      <c r="Y63" s="316"/>
      <c r="Z63" s="316"/>
      <c r="AA63" s="316"/>
      <c r="AB63" s="316"/>
      <c r="AC63" s="316"/>
      <c r="AD63" s="316"/>
      <c r="AE63" s="316"/>
      <c r="AF63" s="316"/>
      <c r="AG63" s="316"/>
      <c r="AH63" s="468"/>
    </row>
    <row r="64" spans="1:55" ht="15" customHeight="1" x14ac:dyDescent="0.2">
      <c r="AH64" s="468"/>
    </row>
    <row r="65" spans="1:253" ht="71.25" customHeight="1" x14ac:dyDescent="0.2">
      <c r="B65" s="431" t="s">
        <v>100</v>
      </c>
      <c r="C65" s="432"/>
      <c r="D65" s="432"/>
      <c r="E65" s="432"/>
      <c r="F65" s="432"/>
      <c r="G65" s="432"/>
      <c r="H65" s="432"/>
      <c r="I65" s="432"/>
      <c r="J65" s="432"/>
      <c r="K65" s="432"/>
      <c r="L65" s="433"/>
      <c r="M65" s="368" t="s">
        <v>76</v>
      </c>
      <c r="N65" s="339" t="s">
        <v>98</v>
      </c>
      <c r="O65" s="339" t="s">
        <v>120</v>
      </c>
      <c r="P65" s="339" t="s">
        <v>98</v>
      </c>
      <c r="Q65" s="339" t="s">
        <v>77</v>
      </c>
      <c r="R65" s="325" t="s">
        <v>99</v>
      </c>
      <c r="S65" s="325" t="s">
        <v>78</v>
      </c>
      <c r="T65" s="325" t="s">
        <v>99</v>
      </c>
      <c r="U65" s="325" t="s">
        <v>79</v>
      </c>
      <c r="V65" s="325" t="s">
        <v>99</v>
      </c>
      <c r="W65" s="342" t="s">
        <v>80</v>
      </c>
      <c r="X65" s="480" t="s">
        <v>153</v>
      </c>
      <c r="Y65" s="481"/>
      <c r="Z65" s="481"/>
      <c r="AA65" s="481"/>
      <c r="AB65" s="481"/>
      <c r="AC65" s="481"/>
      <c r="AD65" s="481"/>
      <c r="AE65" s="481"/>
      <c r="AF65" s="481"/>
      <c r="AG65" s="481"/>
      <c r="AH65" s="468"/>
    </row>
    <row r="66" spans="1:253" ht="29.25" customHeight="1" x14ac:dyDescent="0.2">
      <c r="B66" s="434"/>
      <c r="C66" s="435"/>
      <c r="D66" s="435"/>
      <c r="E66" s="435"/>
      <c r="F66" s="435"/>
      <c r="G66" s="435"/>
      <c r="H66" s="435"/>
      <c r="I66" s="435"/>
      <c r="J66" s="435"/>
      <c r="K66" s="435"/>
      <c r="L66" s="436"/>
      <c r="M66" s="369"/>
      <c r="N66" s="340"/>
      <c r="O66" s="340"/>
      <c r="P66" s="340"/>
      <c r="Q66" s="340"/>
      <c r="R66" s="326"/>
      <c r="S66" s="326"/>
      <c r="T66" s="326"/>
      <c r="U66" s="326"/>
      <c r="V66" s="326"/>
      <c r="W66" s="343"/>
      <c r="X66" s="345" t="s">
        <v>81</v>
      </c>
      <c r="Y66" s="346"/>
      <c r="Z66" s="346"/>
      <c r="AA66" s="346"/>
      <c r="AB66" s="346"/>
      <c r="AC66" s="346"/>
      <c r="AD66" s="346"/>
      <c r="AE66" s="346"/>
      <c r="AF66" s="346"/>
      <c r="AG66" s="347"/>
      <c r="AH66" s="167" t="s">
        <v>195</v>
      </c>
    </row>
    <row r="67" spans="1:253" ht="20.25" customHeight="1" x14ac:dyDescent="0.2">
      <c r="B67" s="471" t="s">
        <v>204</v>
      </c>
      <c r="C67" s="472"/>
      <c r="D67" s="472"/>
      <c r="E67" s="472"/>
      <c r="F67" s="472"/>
      <c r="G67" s="472"/>
      <c r="H67" s="472"/>
      <c r="I67" s="472"/>
      <c r="J67" s="472"/>
      <c r="K67" s="472"/>
      <c r="L67" s="473"/>
      <c r="M67" s="369"/>
      <c r="N67" s="340"/>
      <c r="O67" s="340"/>
      <c r="P67" s="340"/>
      <c r="Q67" s="340"/>
      <c r="R67" s="326"/>
      <c r="S67" s="326"/>
      <c r="T67" s="326"/>
      <c r="U67" s="326"/>
      <c r="V67" s="326"/>
      <c r="W67" s="343"/>
      <c r="X67" s="359" t="s">
        <v>358</v>
      </c>
      <c r="Y67" s="360"/>
      <c r="Z67" s="360"/>
      <c r="AA67" s="360"/>
      <c r="AB67" s="360"/>
      <c r="AC67" s="360"/>
      <c r="AD67" s="360"/>
      <c r="AE67" s="360"/>
      <c r="AF67" s="360"/>
      <c r="AG67" s="361"/>
      <c r="AH67" s="457" t="s">
        <v>220</v>
      </c>
    </row>
    <row r="68" spans="1:253" ht="20.25" customHeight="1" x14ac:dyDescent="0.2">
      <c r="A68" s="24"/>
      <c r="B68" s="474"/>
      <c r="C68" s="475"/>
      <c r="D68" s="475"/>
      <c r="E68" s="475"/>
      <c r="F68" s="475"/>
      <c r="G68" s="475"/>
      <c r="H68" s="475"/>
      <c r="I68" s="475"/>
      <c r="J68" s="475"/>
      <c r="K68" s="475"/>
      <c r="L68" s="476"/>
      <c r="M68" s="369"/>
      <c r="N68" s="340"/>
      <c r="O68" s="340"/>
      <c r="P68" s="340"/>
      <c r="Q68" s="340"/>
      <c r="R68" s="326"/>
      <c r="S68" s="326"/>
      <c r="T68" s="326"/>
      <c r="U68" s="326"/>
      <c r="V68" s="326"/>
      <c r="W68" s="343"/>
      <c r="X68" s="362"/>
      <c r="Y68" s="363"/>
      <c r="Z68" s="363"/>
      <c r="AA68" s="363"/>
      <c r="AB68" s="363"/>
      <c r="AC68" s="363"/>
      <c r="AD68" s="363"/>
      <c r="AE68" s="363"/>
      <c r="AF68" s="363"/>
      <c r="AG68" s="364"/>
      <c r="AH68" s="458"/>
      <c r="AI68" s="24"/>
      <c r="AJ68" s="24"/>
      <c r="AK68" s="24"/>
      <c r="AL68" s="24"/>
      <c r="AM68" s="24"/>
      <c r="AN68" s="24"/>
      <c r="AO68" s="24"/>
      <c r="AP68" s="24"/>
      <c r="AQ68" s="24"/>
      <c r="AR68" s="24"/>
      <c r="AS68" s="24"/>
      <c r="AT68" s="24"/>
      <c r="AU68" s="24"/>
      <c r="AV68" s="24"/>
      <c r="AW68" s="24"/>
      <c r="AX68" s="24"/>
      <c r="AY68" s="24"/>
      <c r="AZ68" s="24"/>
      <c r="BA68" s="24"/>
      <c r="BB68" s="24"/>
      <c r="BC68" s="24"/>
    </row>
    <row r="69" spans="1:253" ht="20.25" customHeight="1" x14ac:dyDescent="0.2">
      <c r="A69" s="24"/>
      <c r="B69" s="474"/>
      <c r="C69" s="475"/>
      <c r="D69" s="475"/>
      <c r="E69" s="475"/>
      <c r="F69" s="475"/>
      <c r="G69" s="475"/>
      <c r="H69" s="475"/>
      <c r="I69" s="475"/>
      <c r="J69" s="475"/>
      <c r="K69" s="475"/>
      <c r="L69" s="476"/>
      <c r="M69" s="369"/>
      <c r="N69" s="340"/>
      <c r="O69" s="340"/>
      <c r="P69" s="340"/>
      <c r="Q69" s="340"/>
      <c r="R69" s="326"/>
      <c r="S69" s="326"/>
      <c r="T69" s="326"/>
      <c r="U69" s="326"/>
      <c r="V69" s="326"/>
      <c r="W69" s="343"/>
      <c r="X69" s="362"/>
      <c r="Y69" s="363"/>
      <c r="Z69" s="363"/>
      <c r="AA69" s="363"/>
      <c r="AB69" s="363"/>
      <c r="AC69" s="363"/>
      <c r="AD69" s="363"/>
      <c r="AE69" s="363"/>
      <c r="AF69" s="363"/>
      <c r="AG69" s="364"/>
      <c r="AH69" s="459" t="s">
        <v>221</v>
      </c>
      <c r="AI69" s="24"/>
      <c r="AJ69" s="24"/>
      <c r="AK69" s="24"/>
      <c r="AL69" s="24"/>
      <c r="AM69" s="24"/>
      <c r="AN69" s="24"/>
      <c r="AO69" s="24"/>
      <c r="AP69" s="24"/>
      <c r="AQ69" s="24"/>
      <c r="AR69" s="24"/>
      <c r="AS69" s="24"/>
      <c r="AT69" s="24"/>
      <c r="AU69" s="24"/>
      <c r="AV69" s="24"/>
      <c r="AW69" s="24"/>
      <c r="AX69" s="24"/>
      <c r="AY69" s="24"/>
      <c r="AZ69" s="24"/>
      <c r="BA69" s="24"/>
      <c r="BB69" s="24"/>
      <c r="BC69" s="24"/>
    </row>
    <row r="70" spans="1:253" ht="20.25" customHeight="1" x14ac:dyDescent="0.2">
      <c r="A70" s="24"/>
      <c r="B70" s="474"/>
      <c r="C70" s="475"/>
      <c r="D70" s="475"/>
      <c r="E70" s="475"/>
      <c r="F70" s="475"/>
      <c r="G70" s="475"/>
      <c r="H70" s="475"/>
      <c r="I70" s="475"/>
      <c r="J70" s="475"/>
      <c r="K70" s="475"/>
      <c r="L70" s="476"/>
      <c r="M70" s="369"/>
      <c r="N70" s="340"/>
      <c r="O70" s="340"/>
      <c r="P70" s="340"/>
      <c r="Q70" s="340"/>
      <c r="R70" s="326"/>
      <c r="S70" s="326"/>
      <c r="T70" s="326"/>
      <c r="U70" s="326"/>
      <c r="V70" s="326"/>
      <c r="W70" s="343"/>
      <c r="X70" s="362"/>
      <c r="Y70" s="363"/>
      <c r="Z70" s="363"/>
      <c r="AA70" s="363"/>
      <c r="AB70" s="363"/>
      <c r="AC70" s="363"/>
      <c r="AD70" s="363"/>
      <c r="AE70" s="363"/>
      <c r="AF70" s="363"/>
      <c r="AG70" s="364"/>
      <c r="AH70" s="460"/>
      <c r="AI70" s="24"/>
      <c r="AJ70" s="24"/>
      <c r="AK70" s="24"/>
      <c r="AL70" s="24"/>
      <c r="AM70" s="24"/>
      <c r="AN70" s="24"/>
      <c r="AO70" s="24"/>
      <c r="AP70" s="24"/>
      <c r="AQ70" s="24"/>
      <c r="AR70" s="24"/>
      <c r="AS70" s="24"/>
      <c r="AT70" s="24"/>
      <c r="AU70" s="24"/>
      <c r="AV70" s="24"/>
      <c r="AW70" s="24"/>
      <c r="AX70" s="24"/>
      <c r="AY70" s="24"/>
      <c r="AZ70" s="24"/>
      <c r="BA70" s="24"/>
      <c r="BB70" s="24"/>
      <c r="BC70" s="24"/>
    </row>
    <row r="71" spans="1:253" ht="20.25" customHeight="1" x14ac:dyDescent="0.2">
      <c r="A71" s="24"/>
      <c r="B71" s="474"/>
      <c r="C71" s="475"/>
      <c r="D71" s="475"/>
      <c r="E71" s="475"/>
      <c r="F71" s="475"/>
      <c r="G71" s="475"/>
      <c r="H71" s="475"/>
      <c r="I71" s="475"/>
      <c r="J71" s="475"/>
      <c r="K71" s="475"/>
      <c r="L71" s="476"/>
      <c r="M71" s="369"/>
      <c r="N71" s="340"/>
      <c r="O71" s="340"/>
      <c r="P71" s="340"/>
      <c r="Q71" s="340"/>
      <c r="R71" s="326"/>
      <c r="S71" s="326"/>
      <c r="T71" s="326"/>
      <c r="U71" s="326"/>
      <c r="V71" s="326"/>
      <c r="W71" s="343"/>
      <c r="X71" s="362"/>
      <c r="Y71" s="363"/>
      <c r="Z71" s="363"/>
      <c r="AA71" s="363"/>
      <c r="AB71" s="363"/>
      <c r="AC71" s="363"/>
      <c r="AD71" s="363"/>
      <c r="AE71" s="363"/>
      <c r="AF71" s="363"/>
      <c r="AG71" s="364"/>
      <c r="AH71" s="461" t="s">
        <v>221</v>
      </c>
      <c r="AI71" s="403" t="s">
        <v>174</v>
      </c>
      <c r="AJ71" s="404" t="s">
        <v>177</v>
      </c>
      <c r="AK71" s="405" t="s">
        <v>175</v>
      </c>
      <c r="AL71" s="349" t="s">
        <v>165</v>
      </c>
      <c r="AM71" s="349" t="s">
        <v>166</v>
      </c>
      <c r="AN71" s="349" t="s">
        <v>162</v>
      </c>
      <c r="AO71" s="349" t="s">
        <v>164</v>
      </c>
      <c r="AP71" s="349" t="s">
        <v>163</v>
      </c>
      <c r="AQ71" s="349" t="s">
        <v>167</v>
      </c>
      <c r="AR71" s="349" t="s">
        <v>168</v>
      </c>
      <c r="AS71" s="180"/>
      <c r="AT71" s="180"/>
      <c r="AU71" s="180"/>
      <c r="AV71" s="179"/>
      <c r="AW71" s="179"/>
      <c r="AX71" s="111"/>
      <c r="AY71" s="111"/>
      <c r="AZ71" s="405" t="s">
        <v>170</v>
      </c>
      <c r="BA71" s="404" t="s">
        <v>172</v>
      </c>
      <c r="BB71" s="404" t="s">
        <v>173</v>
      </c>
      <c r="BC71" s="408" t="s">
        <v>171</v>
      </c>
      <c r="BE71" s="400" t="s">
        <v>213</v>
      </c>
      <c r="BF71" s="401" t="s">
        <v>219</v>
      </c>
      <c r="BG71" s="400" t="s">
        <v>233</v>
      </c>
      <c r="BH71" s="401" t="s">
        <v>219</v>
      </c>
      <c r="BI71" s="400" t="s">
        <v>241</v>
      </c>
    </row>
    <row r="72" spans="1:253" ht="20.25" customHeight="1" x14ac:dyDescent="0.2">
      <c r="A72" s="24"/>
      <c r="B72" s="477"/>
      <c r="C72" s="478"/>
      <c r="D72" s="478"/>
      <c r="E72" s="478"/>
      <c r="F72" s="478"/>
      <c r="G72" s="478"/>
      <c r="H72" s="478"/>
      <c r="I72" s="478"/>
      <c r="J72" s="478"/>
      <c r="K72" s="478"/>
      <c r="L72" s="479"/>
      <c r="M72" s="370"/>
      <c r="N72" s="341"/>
      <c r="O72" s="341"/>
      <c r="P72" s="341"/>
      <c r="Q72" s="341"/>
      <c r="R72" s="327"/>
      <c r="S72" s="327"/>
      <c r="T72" s="327"/>
      <c r="U72" s="327"/>
      <c r="V72" s="327"/>
      <c r="W72" s="344"/>
      <c r="X72" s="365"/>
      <c r="Y72" s="366"/>
      <c r="Z72" s="366"/>
      <c r="AA72" s="366"/>
      <c r="AB72" s="366"/>
      <c r="AC72" s="366"/>
      <c r="AD72" s="366"/>
      <c r="AE72" s="366"/>
      <c r="AF72" s="366"/>
      <c r="AG72" s="367"/>
      <c r="AH72" s="462"/>
      <c r="AI72" s="403"/>
      <c r="AJ72" s="404"/>
      <c r="AK72" s="405"/>
      <c r="AL72" s="349"/>
      <c r="AM72" s="349"/>
      <c r="AN72" s="349"/>
      <c r="AO72" s="349"/>
      <c r="AP72" s="349"/>
      <c r="AQ72" s="349"/>
      <c r="AR72" s="349"/>
      <c r="AS72" s="180">
        <v>0</v>
      </c>
      <c r="AT72" s="180">
        <v>3</v>
      </c>
      <c r="AU72" s="180">
        <v>5</v>
      </c>
      <c r="AV72" s="179">
        <v>2</v>
      </c>
      <c r="AW72" s="179">
        <v>7</v>
      </c>
      <c r="AX72" s="111">
        <v>6</v>
      </c>
      <c r="AY72" s="111" t="s">
        <v>169</v>
      </c>
      <c r="AZ72" s="405"/>
      <c r="BA72" s="404"/>
      <c r="BB72" s="404"/>
      <c r="BC72" s="408"/>
      <c r="BE72" s="400"/>
      <c r="BF72" s="401"/>
      <c r="BG72" s="400"/>
      <c r="BH72" s="401"/>
      <c r="BI72" s="400"/>
    </row>
    <row r="73" spans="1:253" s="4" customFormat="1" ht="30" customHeight="1" x14ac:dyDescent="0.35">
      <c r="A73" s="85"/>
      <c r="B73" s="48" t="s">
        <v>0</v>
      </c>
      <c r="C73" s="330" t="s">
        <v>353</v>
      </c>
      <c r="D73" s="330"/>
      <c r="E73" s="330"/>
      <c r="F73" s="330"/>
      <c r="G73" s="330"/>
      <c r="H73" s="330"/>
      <c r="I73" s="330"/>
      <c r="J73" s="330"/>
      <c r="K73" s="330"/>
      <c r="L73" s="331"/>
      <c r="M73" s="86">
        <v>6</v>
      </c>
      <c r="N73" s="87">
        <v>5.5</v>
      </c>
      <c r="O73" s="88">
        <v>5</v>
      </c>
      <c r="P73" s="87">
        <v>4.5</v>
      </c>
      <c r="Q73" s="88">
        <v>4</v>
      </c>
      <c r="R73" s="87">
        <v>3.5</v>
      </c>
      <c r="S73" s="88">
        <v>3</v>
      </c>
      <c r="T73" s="87">
        <v>2.5</v>
      </c>
      <c r="U73" s="88">
        <v>2</v>
      </c>
      <c r="V73" s="87">
        <v>1.5</v>
      </c>
      <c r="W73" s="89">
        <v>1</v>
      </c>
      <c r="X73" s="332" t="s">
        <v>95</v>
      </c>
      <c r="Y73" s="333"/>
      <c r="Z73" s="333"/>
      <c r="AA73" s="333"/>
      <c r="AB73" s="333"/>
      <c r="AC73" s="333"/>
      <c r="AD73" s="333"/>
      <c r="AE73" s="333"/>
      <c r="AF73" s="333"/>
      <c r="AG73" s="333"/>
      <c r="AH73" s="25"/>
      <c r="AI73" s="111"/>
      <c r="AJ73" s="179"/>
      <c r="AK73" s="180"/>
      <c r="AL73" s="181"/>
      <c r="AM73" s="181"/>
      <c r="AN73" s="181"/>
      <c r="AO73" s="181"/>
      <c r="AP73" s="181"/>
      <c r="AQ73" s="181"/>
      <c r="AR73" s="181"/>
      <c r="AS73" s="180"/>
      <c r="AT73" s="180"/>
      <c r="AU73" s="180"/>
      <c r="AV73" s="179"/>
      <c r="AW73" s="179"/>
      <c r="AX73" s="111"/>
      <c r="AY73" s="111"/>
      <c r="AZ73" s="180"/>
      <c r="BA73" s="179"/>
      <c r="BB73" s="179"/>
      <c r="BC73" s="182"/>
      <c r="BD73" s="3"/>
      <c r="BE73" s="164"/>
      <c r="BF73" s="164"/>
      <c r="BG73" s="3"/>
      <c r="BH73" s="164"/>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row>
    <row r="74" spans="1:253" ht="30" customHeight="1" x14ac:dyDescent="0.35">
      <c r="A74" s="1"/>
      <c r="B74" s="16">
        <v>1</v>
      </c>
      <c r="C74" s="336" t="s">
        <v>272</v>
      </c>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8"/>
      <c r="AH74" s="148"/>
      <c r="AI74" s="50"/>
      <c r="AJ74" s="50"/>
      <c r="AK74" s="50"/>
      <c r="AL74" s="50"/>
      <c r="AM74" s="50"/>
      <c r="AN74" s="50"/>
      <c r="AO74" s="50"/>
      <c r="AP74" s="50"/>
      <c r="AQ74" s="50"/>
      <c r="AR74" s="50"/>
      <c r="AS74" s="50"/>
      <c r="AT74" s="50"/>
      <c r="AU74" s="50"/>
      <c r="AV74" s="50"/>
      <c r="AW74" s="50"/>
      <c r="AX74" s="50"/>
      <c r="AY74" s="50"/>
      <c r="AZ74" s="50"/>
      <c r="BA74" s="50"/>
      <c r="BB74" s="50"/>
      <c r="BC74" s="50"/>
      <c r="BH74" s="183" t="s">
        <v>171</v>
      </c>
      <c r="BI74" s="178" t="str">
        <f>C74</f>
        <v>Accompagner et aider une personne ou un groupe dans l'accomplissement des actes ordinaires de la vie</v>
      </c>
    </row>
    <row r="75" spans="1:253" ht="45" x14ac:dyDescent="0.2">
      <c r="A75" s="162" t="str">
        <f t="shared" ref="A75:A79" si="0">IF(BC75=1,"X"," ")</f>
        <v>X</v>
      </c>
      <c r="B75" s="163" t="s">
        <v>242</v>
      </c>
      <c r="C75" s="274" t="s">
        <v>273</v>
      </c>
      <c r="D75" s="275"/>
      <c r="E75" s="275"/>
      <c r="F75" s="275"/>
      <c r="G75" s="275"/>
      <c r="H75" s="275"/>
      <c r="I75" s="275"/>
      <c r="J75" s="275"/>
      <c r="K75" s="275"/>
      <c r="L75" s="275"/>
      <c r="M75" s="159"/>
      <c r="N75" s="160"/>
      <c r="O75" s="160"/>
      <c r="P75" s="160"/>
      <c r="Q75" s="160"/>
      <c r="R75" s="160"/>
      <c r="S75" s="160"/>
      <c r="T75" s="160"/>
      <c r="U75" s="160"/>
      <c r="V75" s="160"/>
      <c r="W75" s="161"/>
      <c r="X75" s="271"/>
      <c r="Y75" s="271"/>
      <c r="Z75" s="271"/>
      <c r="AA75" s="271"/>
      <c r="AB75" s="271"/>
      <c r="AC75" s="271"/>
      <c r="AD75" s="271"/>
      <c r="AE75" s="271"/>
      <c r="AF75" s="271"/>
      <c r="AG75" s="413"/>
      <c r="AH75" s="176" t="str">
        <f t="shared" ref="AH75:AH76" si="1">IF(BB75=1,"Attention - une seule évaluation par ligne est valable",(IF(BA75=1,"Attention - entrée obligatoire"," ")))</f>
        <v>Attention - entrée obligatoire</v>
      </c>
      <c r="AI75" s="50" t="s">
        <v>12</v>
      </c>
      <c r="AJ75" s="50">
        <f t="shared" ref="AJ75:AJ79" si="2">IF(AV75="x",1,0)</f>
        <v>1</v>
      </c>
      <c r="AK75" s="50">
        <f t="shared" ref="AK75:AK79" si="3">AL75+AM75</f>
        <v>0</v>
      </c>
      <c r="AL75" s="113">
        <f t="shared" ref="AL75:AL79" si="4">COUNTIF(M75:Q75,"*")</f>
        <v>0</v>
      </c>
      <c r="AM75" s="113">
        <f t="shared" ref="AM75:AM79" si="5">COUNTIF(R75:W75,"*")</f>
        <v>0</v>
      </c>
      <c r="AN75" s="113">
        <f t="shared" ref="AN75:AN79" si="6">COUNTIF(X75,"*")</f>
        <v>0</v>
      </c>
      <c r="AO75" s="109">
        <f t="shared" ref="AO75:AO79" si="7">AL75*3</f>
        <v>0</v>
      </c>
      <c r="AP75" s="109">
        <f t="shared" ref="AP75:AP79" si="8">AM75*5</f>
        <v>0</v>
      </c>
      <c r="AQ75" s="109">
        <f t="shared" ref="AQ75:AQ79" si="9">IF(AN75=1,0,2)</f>
        <v>2</v>
      </c>
      <c r="AR75" s="109">
        <f t="shared" ref="AR75:AR79" si="10">AO75+AP75+AQ75</f>
        <v>2</v>
      </c>
      <c r="AS75" s="109" t="str">
        <f t="shared" ref="AS75:AS79" si="11">IF(AR75=0,"x"," ")</f>
        <v xml:space="preserve"> </v>
      </c>
      <c r="AT75" s="109" t="str">
        <f t="shared" ref="AT75:AT79" si="12">IF(AR75=3,"x"," ")</f>
        <v xml:space="preserve"> </v>
      </c>
      <c r="AU75" s="109" t="str">
        <f t="shared" ref="AU75:AU79" si="13">IF(AR75=5,"x"," ")</f>
        <v xml:space="preserve"> </v>
      </c>
      <c r="AV75" s="109" t="str">
        <f t="shared" ref="AV75:AV79" si="14">IF(AR75=2,"x"," ")</f>
        <v>x</v>
      </c>
      <c r="AW75" s="109" t="str">
        <f t="shared" ref="AW75:AW79" si="15">IF(AR75=7,"x"," ")</f>
        <v xml:space="preserve"> </v>
      </c>
      <c r="AX75" s="109" t="str">
        <f t="shared" ref="AX75:AX79" si="16">IF(AR75=6,"x"," ")</f>
        <v xml:space="preserve"> </v>
      </c>
      <c r="AY75" s="109" t="str">
        <f t="shared" ref="AY75:AY79" si="17">IF(AR75&gt;7,"x"," ")</f>
        <v xml:space="preserve"> </v>
      </c>
      <c r="AZ75" s="118">
        <f t="shared" ref="AZ75:AZ79" si="18">IF(AS75="x",1,(IF(AT75="x",1,(IF(AU75="x",1,0)))))</f>
        <v>0</v>
      </c>
      <c r="BA75" s="119">
        <f t="shared" ref="BA75:BA79" si="19">IF(AV75="x",1,(IF(AW75="x",1,0)))</f>
        <v>1</v>
      </c>
      <c r="BB75" s="119">
        <f t="shared" ref="BB75:BB79" si="20">IF(AX75="x",1,(IF(AY75="x",1,0)))</f>
        <v>0</v>
      </c>
      <c r="BC75" s="109">
        <f t="shared" ref="BC75:BC79" si="21">IF(BA75=1,1,(IF(BB75=1,1,0)))</f>
        <v>1</v>
      </c>
      <c r="BD75" s="79">
        <f t="shared" ref="BD75:BD79" si="22">COUNTIF(AM75:AN75,"&gt;0")</f>
        <v>0</v>
      </c>
      <c r="BE75" s="158" t="str">
        <f t="shared" ref="BE75:BE79" si="23">C75</f>
        <v>Aider la personne accompagnée lors des soins corporels ou prodiguer les soins à sa place</v>
      </c>
      <c r="BF75" s="165" t="s">
        <v>214</v>
      </c>
      <c r="BG75" s="158">
        <f t="shared" ref="BG75:BG79" si="24">X75</f>
        <v>0</v>
      </c>
      <c r="BH75" s="165"/>
    </row>
    <row r="76" spans="1:253" ht="45" x14ac:dyDescent="0.2">
      <c r="A76" s="162" t="str">
        <f t="shared" si="0"/>
        <v>X</v>
      </c>
      <c r="B76" s="163" t="s">
        <v>243</v>
      </c>
      <c r="C76" s="274" t="s">
        <v>299</v>
      </c>
      <c r="D76" s="275"/>
      <c r="E76" s="275"/>
      <c r="F76" s="275"/>
      <c r="G76" s="275"/>
      <c r="H76" s="275"/>
      <c r="I76" s="275"/>
      <c r="J76" s="275"/>
      <c r="K76" s="275"/>
      <c r="L76" s="275"/>
      <c r="M76" s="159"/>
      <c r="N76" s="160"/>
      <c r="O76" s="160"/>
      <c r="P76" s="160"/>
      <c r="Q76" s="160"/>
      <c r="R76" s="160"/>
      <c r="S76" s="160"/>
      <c r="T76" s="160"/>
      <c r="U76" s="160"/>
      <c r="V76" s="160"/>
      <c r="W76" s="161"/>
      <c r="X76" s="271"/>
      <c r="Y76" s="271"/>
      <c r="Z76" s="271"/>
      <c r="AA76" s="271"/>
      <c r="AB76" s="271"/>
      <c r="AC76" s="271"/>
      <c r="AD76" s="271"/>
      <c r="AE76" s="271"/>
      <c r="AF76" s="271"/>
      <c r="AG76" s="413"/>
      <c r="AH76" s="176" t="str">
        <f t="shared" si="1"/>
        <v>Attention - entrée obligatoire</v>
      </c>
      <c r="AI76" s="50" t="s">
        <v>12</v>
      </c>
      <c r="AJ76" s="50">
        <f t="shared" si="2"/>
        <v>1</v>
      </c>
      <c r="AK76" s="50">
        <f t="shared" si="3"/>
        <v>0</v>
      </c>
      <c r="AL76" s="113">
        <f t="shared" si="4"/>
        <v>0</v>
      </c>
      <c r="AM76" s="113">
        <f t="shared" si="5"/>
        <v>0</v>
      </c>
      <c r="AN76" s="113">
        <f t="shared" si="6"/>
        <v>0</v>
      </c>
      <c r="AO76" s="109">
        <f t="shared" si="7"/>
        <v>0</v>
      </c>
      <c r="AP76" s="109">
        <f t="shared" si="8"/>
        <v>0</v>
      </c>
      <c r="AQ76" s="109">
        <f t="shared" si="9"/>
        <v>2</v>
      </c>
      <c r="AR76" s="109">
        <f t="shared" si="10"/>
        <v>2</v>
      </c>
      <c r="AS76" s="109" t="str">
        <f t="shared" si="11"/>
        <v xml:space="preserve"> </v>
      </c>
      <c r="AT76" s="109" t="str">
        <f t="shared" si="12"/>
        <v xml:space="preserve"> </v>
      </c>
      <c r="AU76" s="109" t="str">
        <f t="shared" si="13"/>
        <v xml:space="preserve"> </v>
      </c>
      <c r="AV76" s="109" t="str">
        <f t="shared" si="14"/>
        <v>x</v>
      </c>
      <c r="AW76" s="109" t="str">
        <f t="shared" si="15"/>
        <v xml:space="preserve"> </v>
      </c>
      <c r="AX76" s="109" t="str">
        <f t="shared" si="16"/>
        <v xml:space="preserve"> </v>
      </c>
      <c r="AY76" s="109" t="str">
        <f t="shared" si="17"/>
        <v xml:space="preserve"> </v>
      </c>
      <c r="AZ76" s="118">
        <f t="shared" si="18"/>
        <v>0</v>
      </c>
      <c r="BA76" s="119">
        <f t="shared" si="19"/>
        <v>1</v>
      </c>
      <c r="BB76" s="119">
        <f t="shared" si="20"/>
        <v>0</v>
      </c>
      <c r="BC76" s="109">
        <f t="shared" si="21"/>
        <v>1</v>
      </c>
      <c r="BD76" s="79">
        <f t="shared" si="22"/>
        <v>0</v>
      </c>
      <c r="BE76" s="158" t="str">
        <f t="shared" si="23"/>
        <v>Préserver et promouvoir le bien-être physique et psychique des personnes accompagnées</v>
      </c>
      <c r="BF76" s="165" t="s">
        <v>214</v>
      </c>
      <c r="BG76" s="158">
        <f t="shared" si="24"/>
        <v>0</v>
      </c>
      <c r="BH76" s="165"/>
    </row>
    <row r="77" spans="1:253" ht="45" x14ac:dyDescent="0.2">
      <c r="A77" s="162" t="str">
        <f t="shared" si="0"/>
        <v>X</v>
      </c>
      <c r="B77" s="163" t="s">
        <v>244</v>
      </c>
      <c r="C77" s="274" t="s">
        <v>321</v>
      </c>
      <c r="D77" s="275"/>
      <c r="E77" s="275"/>
      <c r="F77" s="275"/>
      <c r="G77" s="275"/>
      <c r="H77" s="275"/>
      <c r="I77" s="275"/>
      <c r="J77" s="275"/>
      <c r="K77" s="275"/>
      <c r="L77" s="275"/>
      <c r="M77" s="159"/>
      <c r="N77" s="160"/>
      <c r="O77" s="160"/>
      <c r="P77" s="160"/>
      <c r="Q77" s="160"/>
      <c r="R77" s="160"/>
      <c r="S77" s="160"/>
      <c r="T77" s="160"/>
      <c r="U77" s="160"/>
      <c r="V77" s="160"/>
      <c r="W77" s="161"/>
      <c r="X77" s="271"/>
      <c r="Y77" s="271"/>
      <c r="Z77" s="271"/>
      <c r="AA77" s="271"/>
      <c r="AB77" s="271"/>
      <c r="AC77" s="271"/>
      <c r="AD77" s="271"/>
      <c r="AE77" s="271"/>
      <c r="AF77" s="271"/>
      <c r="AG77" s="413"/>
      <c r="AH77" s="176" t="str">
        <f t="shared" ref="AH77:AH79" si="25">IF(BB77=1,"Attention - une seule évaluation par ligne est valable",(IF(BA77=1,"Attention - entrée obligatoire"," ")))</f>
        <v>Attention - entrée obligatoire</v>
      </c>
      <c r="AI77" s="50" t="s">
        <v>12</v>
      </c>
      <c r="AJ77" s="50">
        <f t="shared" si="2"/>
        <v>1</v>
      </c>
      <c r="AK77" s="50">
        <f t="shared" si="3"/>
        <v>0</v>
      </c>
      <c r="AL77" s="113">
        <f t="shared" si="4"/>
        <v>0</v>
      </c>
      <c r="AM77" s="113">
        <f t="shared" si="5"/>
        <v>0</v>
      </c>
      <c r="AN77" s="113">
        <f t="shared" si="6"/>
        <v>0</v>
      </c>
      <c r="AO77" s="109">
        <f t="shared" si="7"/>
        <v>0</v>
      </c>
      <c r="AP77" s="109">
        <f t="shared" si="8"/>
        <v>0</v>
      </c>
      <c r="AQ77" s="109">
        <f t="shared" si="9"/>
        <v>2</v>
      </c>
      <c r="AR77" s="109">
        <f t="shared" si="10"/>
        <v>2</v>
      </c>
      <c r="AS77" s="109" t="str">
        <f t="shared" si="11"/>
        <v xml:space="preserve"> </v>
      </c>
      <c r="AT77" s="109" t="str">
        <f t="shared" si="12"/>
        <v xml:space="preserve"> </v>
      </c>
      <c r="AU77" s="109" t="str">
        <f t="shared" si="13"/>
        <v xml:space="preserve"> </v>
      </c>
      <c r="AV77" s="109" t="str">
        <f t="shared" si="14"/>
        <v>x</v>
      </c>
      <c r="AW77" s="109" t="str">
        <f t="shared" si="15"/>
        <v xml:space="preserve"> </v>
      </c>
      <c r="AX77" s="109" t="str">
        <f t="shared" si="16"/>
        <v xml:space="preserve"> </v>
      </c>
      <c r="AY77" s="109" t="str">
        <f t="shared" si="17"/>
        <v xml:space="preserve"> </v>
      </c>
      <c r="AZ77" s="118">
        <f t="shared" si="18"/>
        <v>0</v>
      </c>
      <c r="BA77" s="119">
        <f t="shared" si="19"/>
        <v>1</v>
      </c>
      <c r="BB77" s="119">
        <f t="shared" si="20"/>
        <v>0</v>
      </c>
      <c r="BC77" s="109">
        <f t="shared" si="21"/>
        <v>1</v>
      </c>
      <c r="BD77" s="79">
        <f t="shared" si="22"/>
        <v>0</v>
      </c>
      <c r="BE77" s="158" t="str">
        <f t="shared" si="23"/>
        <v>Aider et soutenir les personnes accompagnées dans des situations spécifiques</v>
      </c>
      <c r="BF77" s="165" t="s">
        <v>214</v>
      </c>
      <c r="BG77" s="158">
        <f t="shared" si="24"/>
        <v>0</v>
      </c>
      <c r="BH77" s="165"/>
    </row>
    <row r="78" spans="1:253" ht="45" x14ac:dyDescent="0.2">
      <c r="A78" s="162" t="str">
        <f t="shared" si="0"/>
        <v>X</v>
      </c>
      <c r="B78" s="163" t="s">
        <v>245</v>
      </c>
      <c r="C78" s="274" t="s">
        <v>322</v>
      </c>
      <c r="D78" s="275"/>
      <c r="E78" s="275"/>
      <c r="F78" s="275"/>
      <c r="G78" s="275"/>
      <c r="H78" s="275"/>
      <c r="I78" s="275"/>
      <c r="J78" s="275"/>
      <c r="K78" s="275"/>
      <c r="L78" s="275"/>
      <c r="M78" s="159"/>
      <c r="N78" s="160"/>
      <c r="O78" s="160"/>
      <c r="P78" s="160"/>
      <c r="Q78" s="160"/>
      <c r="R78" s="160"/>
      <c r="S78" s="160"/>
      <c r="T78" s="160"/>
      <c r="U78" s="160"/>
      <c r="V78" s="160"/>
      <c r="W78" s="161"/>
      <c r="X78" s="271"/>
      <c r="Y78" s="271"/>
      <c r="Z78" s="271"/>
      <c r="AA78" s="271"/>
      <c r="AB78" s="271"/>
      <c r="AC78" s="271"/>
      <c r="AD78" s="271"/>
      <c r="AE78" s="271"/>
      <c r="AF78" s="271"/>
      <c r="AG78" s="413"/>
      <c r="AH78" s="176" t="str">
        <f t="shared" si="25"/>
        <v>Attention - entrée obligatoire</v>
      </c>
      <c r="AI78" s="50" t="s">
        <v>12</v>
      </c>
      <c r="AJ78" s="50">
        <f t="shared" si="2"/>
        <v>1</v>
      </c>
      <c r="AK78" s="50">
        <f t="shared" si="3"/>
        <v>0</v>
      </c>
      <c r="AL78" s="113">
        <f t="shared" si="4"/>
        <v>0</v>
      </c>
      <c r="AM78" s="113">
        <f t="shared" si="5"/>
        <v>0</v>
      </c>
      <c r="AN78" s="113">
        <f t="shared" si="6"/>
        <v>0</v>
      </c>
      <c r="AO78" s="109">
        <f t="shared" si="7"/>
        <v>0</v>
      </c>
      <c r="AP78" s="109">
        <f t="shared" si="8"/>
        <v>0</v>
      </c>
      <c r="AQ78" s="109">
        <f t="shared" si="9"/>
        <v>2</v>
      </c>
      <c r="AR78" s="109">
        <f t="shared" si="10"/>
        <v>2</v>
      </c>
      <c r="AS78" s="109" t="str">
        <f t="shared" si="11"/>
        <v xml:space="preserve"> </v>
      </c>
      <c r="AT78" s="109" t="str">
        <f t="shared" si="12"/>
        <v xml:space="preserve"> </v>
      </c>
      <c r="AU78" s="109" t="str">
        <f t="shared" si="13"/>
        <v xml:space="preserve"> </v>
      </c>
      <c r="AV78" s="109" t="str">
        <f t="shared" si="14"/>
        <v>x</v>
      </c>
      <c r="AW78" s="109" t="str">
        <f t="shared" si="15"/>
        <v xml:space="preserve"> </v>
      </c>
      <c r="AX78" s="109" t="str">
        <f t="shared" si="16"/>
        <v xml:space="preserve"> </v>
      </c>
      <c r="AY78" s="109" t="str">
        <f t="shared" si="17"/>
        <v xml:space="preserve"> </v>
      </c>
      <c r="AZ78" s="118">
        <f t="shared" si="18"/>
        <v>0</v>
      </c>
      <c r="BA78" s="119">
        <f t="shared" si="19"/>
        <v>1</v>
      </c>
      <c r="BB78" s="119">
        <f t="shared" si="20"/>
        <v>0</v>
      </c>
      <c r="BC78" s="109">
        <f t="shared" si="21"/>
        <v>1</v>
      </c>
      <c r="BD78" s="79">
        <f t="shared" si="22"/>
        <v>0</v>
      </c>
      <c r="BE78" s="158" t="str">
        <f t="shared" si="23"/>
        <v>Participer à l'aménagement du lieu de séjour</v>
      </c>
      <c r="BF78" s="165" t="s">
        <v>214</v>
      </c>
      <c r="BG78" s="158">
        <f t="shared" si="24"/>
        <v>0</v>
      </c>
      <c r="BH78" s="165"/>
    </row>
    <row r="79" spans="1:253" ht="45" x14ac:dyDescent="0.2">
      <c r="A79" s="162" t="str">
        <f t="shared" si="0"/>
        <v>X</v>
      </c>
      <c r="B79" s="163" t="s">
        <v>246</v>
      </c>
      <c r="C79" s="274" t="s">
        <v>323</v>
      </c>
      <c r="D79" s="275"/>
      <c r="E79" s="275"/>
      <c r="F79" s="275"/>
      <c r="G79" s="275"/>
      <c r="H79" s="275"/>
      <c r="I79" s="275"/>
      <c r="J79" s="275"/>
      <c r="K79" s="275"/>
      <c r="L79" s="275"/>
      <c r="M79" s="159"/>
      <c r="N79" s="160"/>
      <c r="O79" s="160"/>
      <c r="P79" s="160"/>
      <c r="Q79" s="160"/>
      <c r="R79" s="160"/>
      <c r="S79" s="160"/>
      <c r="T79" s="160"/>
      <c r="U79" s="160"/>
      <c r="V79" s="160"/>
      <c r="W79" s="161"/>
      <c r="X79" s="271"/>
      <c r="Y79" s="271"/>
      <c r="Z79" s="271"/>
      <c r="AA79" s="271"/>
      <c r="AB79" s="271"/>
      <c r="AC79" s="271"/>
      <c r="AD79" s="271"/>
      <c r="AE79" s="271"/>
      <c r="AF79" s="271"/>
      <c r="AG79" s="413"/>
      <c r="AH79" s="176" t="str">
        <f t="shared" si="25"/>
        <v>Attention - entrée obligatoire</v>
      </c>
      <c r="AI79" s="50" t="s">
        <v>12</v>
      </c>
      <c r="AJ79" s="50">
        <f t="shared" si="2"/>
        <v>1</v>
      </c>
      <c r="AK79" s="50">
        <f t="shared" si="3"/>
        <v>0</v>
      </c>
      <c r="AL79" s="113">
        <f t="shared" si="4"/>
        <v>0</v>
      </c>
      <c r="AM79" s="113">
        <f t="shared" si="5"/>
        <v>0</v>
      </c>
      <c r="AN79" s="113">
        <f t="shared" si="6"/>
        <v>0</v>
      </c>
      <c r="AO79" s="109">
        <f t="shared" si="7"/>
        <v>0</v>
      </c>
      <c r="AP79" s="109">
        <f t="shared" si="8"/>
        <v>0</v>
      </c>
      <c r="AQ79" s="109">
        <f t="shared" si="9"/>
        <v>2</v>
      </c>
      <c r="AR79" s="109">
        <f t="shared" si="10"/>
        <v>2</v>
      </c>
      <c r="AS79" s="109" t="str">
        <f t="shared" si="11"/>
        <v xml:space="preserve"> </v>
      </c>
      <c r="AT79" s="109" t="str">
        <f t="shared" si="12"/>
        <v xml:space="preserve"> </v>
      </c>
      <c r="AU79" s="109" t="str">
        <f t="shared" si="13"/>
        <v xml:space="preserve"> </v>
      </c>
      <c r="AV79" s="109" t="str">
        <f t="shared" si="14"/>
        <v>x</v>
      </c>
      <c r="AW79" s="109" t="str">
        <f t="shared" si="15"/>
        <v xml:space="preserve"> </v>
      </c>
      <c r="AX79" s="109" t="str">
        <f t="shared" si="16"/>
        <v xml:space="preserve"> </v>
      </c>
      <c r="AY79" s="109" t="str">
        <f t="shared" si="17"/>
        <v xml:space="preserve"> </v>
      </c>
      <c r="AZ79" s="118">
        <f t="shared" si="18"/>
        <v>0</v>
      </c>
      <c r="BA79" s="119">
        <f t="shared" si="19"/>
        <v>1</v>
      </c>
      <c r="BB79" s="119">
        <f t="shared" si="20"/>
        <v>0</v>
      </c>
      <c r="BC79" s="109">
        <f t="shared" si="21"/>
        <v>1</v>
      </c>
      <c r="BD79" s="79">
        <f t="shared" si="22"/>
        <v>0</v>
      </c>
      <c r="BE79" s="158" t="str">
        <f t="shared" si="23"/>
        <v>Offrir un soutien pour la nutrition et de l'alimentation</v>
      </c>
      <c r="BF79" s="165" t="s">
        <v>214</v>
      </c>
      <c r="BG79" s="158">
        <f t="shared" si="24"/>
        <v>0</v>
      </c>
      <c r="BH79" s="165"/>
    </row>
    <row r="80" spans="1:253" ht="45" x14ac:dyDescent="0.2">
      <c r="A80" s="162" t="str">
        <f t="shared" ref="A80" si="26">IF(BC80=1,"X"," ")</f>
        <v>X</v>
      </c>
      <c r="B80" s="163" t="s">
        <v>247</v>
      </c>
      <c r="C80" s="274" t="s">
        <v>324</v>
      </c>
      <c r="D80" s="275"/>
      <c r="E80" s="275"/>
      <c r="F80" s="275"/>
      <c r="G80" s="275"/>
      <c r="H80" s="275"/>
      <c r="I80" s="275"/>
      <c r="J80" s="275"/>
      <c r="K80" s="275"/>
      <c r="L80" s="275"/>
      <c r="M80" s="159"/>
      <c r="N80" s="160"/>
      <c r="O80" s="160"/>
      <c r="P80" s="160"/>
      <c r="Q80" s="160"/>
      <c r="R80" s="160"/>
      <c r="S80" s="160"/>
      <c r="T80" s="160"/>
      <c r="U80" s="160"/>
      <c r="V80" s="160"/>
      <c r="W80" s="161"/>
      <c r="X80" s="271"/>
      <c r="Y80" s="271"/>
      <c r="Z80" s="271"/>
      <c r="AA80" s="271"/>
      <c r="AB80" s="271"/>
      <c r="AC80" s="271"/>
      <c r="AD80" s="271"/>
      <c r="AE80" s="271"/>
      <c r="AF80" s="271"/>
      <c r="AG80" s="413"/>
      <c r="AH80" s="176" t="str">
        <f t="shared" ref="AH80" si="27">IF(BB80=1,"Attention - une seule évaluation par ligne est valable",(IF(BA80=1,"Attention - entrée obligatoire"," ")))</f>
        <v>Attention - entrée obligatoire</v>
      </c>
      <c r="AI80" s="50" t="s">
        <v>12</v>
      </c>
      <c r="AJ80" s="50">
        <f t="shared" ref="AJ80" si="28">IF(AV80="x",1,0)</f>
        <v>1</v>
      </c>
      <c r="AK80" s="50">
        <f t="shared" ref="AK80" si="29">AL80+AM80</f>
        <v>0</v>
      </c>
      <c r="AL80" s="113">
        <f t="shared" ref="AL80" si="30">COUNTIF(M80:Q80,"*")</f>
        <v>0</v>
      </c>
      <c r="AM80" s="113">
        <f t="shared" ref="AM80" si="31">COUNTIF(R80:W80,"*")</f>
        <v>0</v>
      </c>
      <c r="AN80" s="113">
        <f t="shared" ref="AN80" si="32">COUNTIF(X80,"*")</f>
        <v>0</v>
      </c>
      <c r="AO80" s="109">
        <f t="shared" ref="AO80" si="33">AL80*3</f>
        <v>0</v>
      </c>
      <c r="AP80" s="109">
        <f t="shared" ref="AP80" si="34">AM80*5</f>
        <v>0</v>
      </c>
      <c r="AQ80" s="109">
        <f t="shared" ref="AQ80" si="35">IF(AN80=1,0,2)</f>
        <v>2</v>
      </c>
      <c r="AR80" s="109">
        <f t="shared" ref="AR80" si="36">AO80+AP80+AQ80</f>
        <v>2</v>
      </c>
      <c r="AS80" s="109" t="str">
        <f t="shared" ref="AS80" si="37">IF(AR80=0,"x"," ")</f>
        <v xml:space="preserve"> </v>
      </c>
      <c r="AT80" s="109" t="str">
        <f t="shared" ref="AT80" si="38">IF(AR80=3,"x"," ")</f>
        <v xml:space="preserve"> </v>
      </c>
      <c r="AU80" s="109" t="str">
        <f t="shared" ref="AU80" si="39">IF(AR80=5,"x"," ")</f>
        <v xml:space="preserve"> </v>
      </c>
      <c r="AV80" s="109" t="str">
        <f t="shared" ref="AV80" si="40">IF(AR80=2,"x"," ")</f>
        <v>x</v>
      </c>
      <c r="AW80" s="109" t="str">
        <f t="shared" ref="AW80" si="41">IF(AR80=7,"x"," ")</f>
        <v xml:space="preserve"> </v>
      </c>
      <c r="AX80" s="109" t="str">
        <f t="shared" ref="AX80" si="42">IF(AR80=6,"x"," ")</f>
        <v xml:space="preserve"> </v>
      </c>
      <c r="AY80" s="109" t="str">
        <f t="shared" ref="AY80" si="43">IF(AR80&gt;7,"x"," ")</f>
        <v xml:space="preserve"> </v>
      </c>
      <c r="AZ80" s="118">
        <f t="shared" ref="AZ80" si="44">IF(AS80="x",1,(IF(AT80="x",1,(IF(AU80="x",1,0)))))</f>
        <v>0</v>
      </c>
      <c r="BA80" s="119">
        <f t="shared" ref="BA80" si="45">IF(AV80="x",1,(IF(AW80="x",1,0)))</f>
        <v>1</v>
      </c>
      <c r="BB80" s="119">
        <f t="shared" ref="BB80" si="46">IF(AX80="x",1,(IF(AY80="x",1,0)))</f>
        <v>0</v>
      </c>
      <c r="BC80" s="109">
        <f t="shared" ref="BC80" si="47">IF(BA80=1,1,(IF(BB80=1,1,0)))</f>
        <v>1</v>
      </c>
      <c r="BD80" s="79">
        <f t="shared" ref="BD80" si="48">COUNTIF(AM80:AN80,"&gt;0")</f>
        <v>0</v>
      </c>
      <c r="BE80" s="158" t="str">
        <f t="shared" ref="BE80" si="49">C80</f>
        <v>Organiser et effectuer les tâches ménagères quotidiennes</v>
      </c>
      <c r="BF80" s="165" t="s">
        <v>214</v>
      </c>
      <c r="BG80" s="158">
        <f t="shared" ref="BG80" si="50">X80</f>
        <v>0</v>
      </c>
      <c r="BH80" s="165"/>
    </row>
    <row r="81" spans="1:61" ht="45" x14ac:dyDescent="0.2">
      <c r="A81" s="162" t="str">
        <f t="shared" ref="A81" si="51">IF(BC81=1,"X"," ")</f>
        <v>X</v>
      </c>
      <c r="B81" s="163" t="s">
        <v>248</v>
      </c>
      <c r="C81" s="274" t="s">
        <v>300</v>
      </c>
      <c r="D81" s="275"/>
      <c r="E81" s="275"/>
      <c r="F81" s="275"/>
      <c r="G81" s="275"/>
      <c r="H81" s="275"/>
      <c r="I81" s="275"/>
      <c r="J81" s="275"/>
      <c r="K81" s="275"/>
      <c r="L81" s="275"/>
      <c r="M81" s="159"/>
      <c r="N81" s="160"/>
      <c r="O81" s="160"/>
      <c r="P81" s="160"/>
      <c r="Q81" s="160"/>
      <c r="R81" s="160"/>
      <c r="S81" s="160"/>
      <c r="T81" s="160"/>
      <c r="U81" s="160"/>
      <c r="V81" s="160"/>
      <c r="W81" s="161"/>
      <c r="X81" s="271"/>
      <c r="Y81" s="271"/>
      <c r="Z81" s="271"/>
      <c r="AA81" s="271"/>
      <c r="AB81" s="271"/>
      <c r="AC81" s="271"/>
      <c r="AD81" s="271"/>
      <c r="AE81" s="271"/>
      <c r="AF81" s="271"/>
      <c r="AG81" s="413"/>
      <c r="AH81" s="176" t="str">
        <f t="shared" ref="AH81" si="52">IF(BB81=1,"Attention - une seule évaluation par ligne est valable",(IF(BA81=1,"Attention - entrée obligatoire"," ")))</f>
        <v>Attention - entrée obligatoire</v>
      </c>
      <c r="AI81" s="50" t="s">
        <v>12</v>
      </c>
      <c r="AJ81" s="50">
        <f t="shared" ref="AJ81" si="53">IF(AV81="x",1,0)</f>
        <v>1</v>
      </c>
      <c r="AK81" s="50">
        <f t="shared" ref="AK81" si="54">AL81+AM81</f>
        <v>0</v>
      </c>
      <c r="AL81" s="113">
        <f t="shared" ref="AL81" si="55">COUNTIF(M81:Q81,"*")</f>
        <v>0</v>
      </c>
      <c r="AM81" s="113">
        <f t="shared" ref="AM81" si="56">COUNTIF(R81:W81,"*")</f>
        <v>0</v>
      </c>
      <c r="AN81" s="113">
        <f t="shared" ref="AN81" si="57">COUNTIF(X81,"*")</f>
        <v>0</v>
      </c>
      <c r="AO81" s="109">
        <f t="shared" ref="AO81" si="58">AL81*3</f>
        <v>0</v>
      </c>
      <c r="AP81" s="109">
        <f t="shared" ref="AP81" si="59">AM81*5</f>
        <v>0</v>
      </c>
      <c r="AQ81" s="109">
        <f t="shared" ref="AQ81" si="60">IF(AN81=1,0,2)</f>
        <v>2</v>
      </c>
      <c r="AR81" s="109">
        <f t="shared" ref="AR81" si="61">AO81+AP81+AQ81</f>
        <v>2</v>
      </c>
      <c r="AS81" s="109" t="str">
        <f t="shared" ref="AS81" si="62">IF(AR81=0,"x"," ")</f>
        <v xml:space="preserve"> </v>
      </c>
      <c r="AT81" s="109" t="str">
        <f t="shared" ref="AT81" si="63">IF(AR81=3,"x"," ")</f>
        <v xml:space="preserve"> </v>
      </c>
      <c r="AU81" s="109" t="str">
        <f t="shared" ref="AU81" si="64">IF(AR81=5,"x"," ")</f>
        <v xml:space="preserve"> </v>
      </c>
      <c r="AV81" s="109" t="str">
        <f t="shared" ref="AV81" si="65">IF(AR81=2,"x"," ")</f>
        <v>x</v>
      </c>
      <c r="AW81" s="109" t="str">
        <f t="shared" ref="AW81" si="66">IF(AR81=7,"x"," ")</f>
        <v xml:space="preserve"> </v>
      </c>
      <c r="AX81" s="109" t="str">
        <f t="shared" ref="AX81" si="67">IF(AR81=6,"x"," ")</f>
        <v xml:space="preserve"> </v>
      </c>
      <c r="AY81" s="109" t="str">
        <f t="shared" ref="AY81" si="68">IF(AR81&gt;7,"x"," ")</f>
        <v xml:space="preserve"> </v>
      </c>
      <c r="AZ81" s="118">
        <f t="shared" ref="AZ81" si="69">IF(AS81="x",1,(IF(AT81="x",1,(IF(AU81="x",1,0)))))</f>
        <v>0</v>
      </c>
      <c r="BA81" s="119">
        <f t="shared" ref="BA81" si="70">IF(AV81="x",1,(IF(AW81="x",1,0)))</f>
        <v>1</v>
      </c>
      <c r="BB81" s="119">
        <f t="shared" ref="BB81" si="71">IF(AX81="x",1,(IF(AY81="x",1,0)))</f>
        <v>0</v>
      </c>
      <c r="BC81" s="109">
        <f t="shared" ref="BC81" si="72">IF(BA81=1,1,(IF(BB81=1,1,0)))</f>
        <v>1</v>
      </c>
      <c r="BD81" s="79">
        <f t="shared" ref="BD81" si="73">COUNTIF(AM81:AN81,"&gt;0")</f>
        <v>0</v>
      </c>
      <c r="BE81" s="158" t="str">
        <f t="shared" ref="BE81" si="74">C81</f>
        <v>Prendre en compte les principes de sécurité et adopter une conduite appropriée en cas d'urgence</v>
      </c>
      <c r="BF81" s="165" t="s">
        <v>214</v>
      </c>
      <c r="BG81" s="158">
        <f t="shared" ref="BG81" si="75">X81</f>
        <v>0</v>
      </c>
      <c r="BH81" s="165"/>
    </row>
    <row r="82" spans="1:61" ht="30" customHeight="1" x14ac:dyDescent="0.35">
      <c r="A82" s="1"/>
      <c r="B82" s="48" t="s">
        <v>0</v>
      </c>
      <c r="C82" s="330" t="s">
        <v>353</v>
      </c>
      <c r="D82" s="330"/>
      <c r="E82" s="330"/>
      <c r="F82" s="330"/>
      <c r="G82" s="330"/>
      <c r="H82" s="330"/>
      <c r="I82" s="330"/>
      <c r="J82" s="330"/>
      <c r="K82" s="330"/>
      <c r="L82" s="331"/>
      <c r="M82" s="86">
        <v>6</v>
      </c>
      <c r="N82" s="87">
        <v>5.5</v>
      </c>
      <c r="O82" s="88">
        <v>5</v>
      </c>
      <c r="P82" s="87">
        <v>4.5</v>
      </c>
      <c r="Q82" s="88">
        <v>4</v>
      </c>
      <c r="R82" s="87">
        <v>3.5</v>
      </c>
      <c r="S82" s="88">
        <v>3</v>
      </c>
      <c r="T82" s="87">
        <v>2.5</v>
      </c>
      <c r="U82" s="88">
        <v>2</v>
      </c>
      <c r="V82" s="87">
        <v>1.5</v>
      </c>
      <c r="W82" s="89">
        <v>1</v>
      </c>
      <c r="X82" s="332" t="s">
        <v>95</v>
      </c>
      <c r="Y82" s="333"/>
      <c r="Z82" s="333"/>
      <c r="AA82" s="333"/>
      <c r="AB82" s="333"/>
      <c r="AC82" s="333"/>
      <c r="AD82" s="333"/>
      <c r="AE82" s="333"/>
      <c r="AF82" s="333"/>
      <c r="AG82" s="333"/>
      <c r="AH82" s="148"/>
      <c r="AI82" s="50"/>
      <c r="AJ82" s="50"/>
      <c r="AK82" s="50"/>
      <c r="AL82" s="50"/>
      <c r="AM82" s="50"/>
      <c r="AN82" s="50"/>
      <c r="AO82" s="50"/>
      <c r="AP82" s="50"/>
      <c r="AQ82" s="50"/>
      <c r="AR82" s="50"/>
      <c r="AS82" s="50"/>
      <c r="AT82" s="50"/>
      <c r="AU82" s="50"/>
      <c r="AV82" s="50"/>
      <c r="AW82" s="50"/>
      <c r="AX82" s="50"/>
      <c r="AY82" s="50"/>
      <c r="AZ82" s="50"/>
      <c r="BA82" s="50"/>
      <c r="BB82" s="50"/>
      <c r="BC82" s="50"/>
    </row>
    <row r="83" spans="1:61" ht="30" customHeight="1" x14ac:dyDescent="0.35">
      <c r="A83" s="1"/>
      <c r="B83" s="16">
        <v>2</v>
      </c>
      <c r="C83" s="336" t="s">
        <v>274</v>
      </c>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8"/>
      <c r="AH83" s="148"/>
      <c r="AI83" s="50"/>
      <c r="AJ83" s="50"/>
      <c r="AK83" s="50"/>
      <c r="AL83" s="50"/>
      <c r="AM83" s="50"/>
      <c r="AN83" s="50"/>
      <c r="AO83" s="50"/>
      <c r="AP83" s="50"/>
      <c r="AQ83" s="50"/>
      <c r="AR83" s="50"/>
      <c r="AS83" s="50"/>
      <c r="AT83" s="50"/>
      <c r="AU83" s="50"/>
      <c r="AV83" s="50"/>
      <c r="AW83" s="50"/>
      <c r="AX83" s="50"/>
      <c r="AY83" s="50"/>
      <c r="AZ83" s="50"/>
      <c r="BA83" s="50"/>
      <c r="BB83" s="50"/>
      <c r="BC83" s="50"/>
      <c r="BH83" s="183" t="s">
        <v>171</v>
      </c>
      <c r="BI83" s="178" t="str">
        <f>C83</f>
        <v>Encourager la personne accompagnée à participer à la vie sociale et culturelle</v>
      </c>
    </row>
    <row r="84" spans="1:61" ht="45" x14ac:dyDescent="0.2">
      <c r="A84" s="162" t="str">
        <f t="shared" ref="A84:A86" si="76">IF(BC84=1,"X"," ")</f>
        <v>X</v>
      </c>
      <c r="B84" s="163" t="s">
        <v>249</v>
      </c>
      <c r="C84" s="274" t="s">
        <v>325</v>
      </c>
      <c r="D84" s="275"/>
      <c r="E84" s="275"/>
      <c r="F84" s="275"/>
      <c r="G84" s="275"/>
      <c r="H84" s="275"/>
      <c r="I84" s="275"/>
      <c r="J84" s="275"/>
      <c r="K84" s="275"/>
      <c r="L84" s="275"/>
      <c r="M84" s="159"/>
      <c r="N84" s="160"/>
      <c r="O84" s="160"/>
      <c r="P84" s="160"/>
      <c r="Q84" s="160"/>
      <c r="R84" s="160"/>
      <c r="S84" s="160"/>
      <c r="T84" s="160"/>
      <c r="U84" s="160"/>
      <c r="V84" s="160"/>
      <c r="W84" s="161"/>
      <c r="X84" s="271"/>
      <c r="Y84" s="271"/>
      <c r="Z84" s="271"/>
      <c r="AA84" s="271"/>
      <c r="AB84" s="271"/>
      <c r="AC84" s="271"/>
      <c r="AD84" s="271"/>
      <c r="AE84" s="271"/>
      <c r="AF84" s="271"/>
      <c r="AG84" s="413"/>
      <c r="AH84" s="176" t="str">
        <f t="shared" ref="AH84:AH86" si="77">IF(BB84=1,"Attention - une seule évaluation par ligne est valable",(IF(BA84=1,"Attention - entrée obligatoire"," ")))</f>
        <v>Attention - entrée obligatoire</v>
      </c>
      <c r="AI84" s="50" t="s">
        <v>12</v>
      </c>
      <c r="AJ84" s="50">
        <f t="shared" ref="AJ84:AJ86" si="78">IF(AV84="x",1,0)</f>
        <v>1</v>
      </c>
      <c r="AK84" s="50">
        <f t="shared" ref="AK84:AK86" si="79">AL84+AM84</f>
        <v>0</v>
      </c>
      <c r="AL84" s="113">
        <f t="shared" ref="AL84:AL86" si="80">COUNTIF(M84:Q84,"*")</f>
        <v>0</v>
      </c>
      <c r="AM84" s="113">
        <f t="shared" ref="AM84:AM86" si="81">COUNTIF(R84:W84,"*")</f>
        <v>0</v>
      </c>
      <c r="AN84" s="113">
        <f t="shared" ref="AN84:AN86" si="82">COUNTIF(X84,"*")</f>
        <v>0</v>
      </c>
      <c r="AO84" s="109">
        <f t="shared" ref="AO84:AO86" si="83">AL84*3</f>
        <v>0</v>
      </c>
      <c r="AP84" s="109">
        <f t="shared" ref="AP84:AP86" si="84">AM84*5</f>
        <v>0</v>
      </c>
      <c r="AQ84" s="109">
        <f t="shared" ref="AQ84:AQ86" si="85">IF(AN84=1,0,2)</f>
        <v>2</v>
      </c>
      <c r="AR84" s="109">
        <f t="shared" ref="AR84:AR86" si="86">AO84+AP84+AQ84</f>
        <v>2</v>
      </c>
      <c r="AS84" s="109" t="str">
        <f t="shared" ref="AS84:AS86" si="87">IF(AR84=0,"x"," ")</f>
        <v xml:space="preserve"> </v>
      </c>
      <c r="AT84" s="109" t="str">
        <f t="shared" ref="AT84:AT86" si="88">IF(AR84=3,"x"," ")</f>
        <v xml:space="preserve"> </v>
      </c>
      <c r="AU84" s="109" t="str">
        <f t="shared" ref="AU84:AU86" si="89">IF(AR84=5,"x"," ")</f>
        <v xml:space="preserve"> </v>
      </c>
      <c r="AV84" s="109" t="str">
        <f t="shared" ref="AV84:AV86" si="90">IF(AR84=2,"x"," ")</f>
        <v>x</v>
      </c>
      <c r="AW84" s="109" t="str">
        <f t="shared" ref="AW84:AW86" si="91">IF(AR84=7,"x"," ")</f>
        <v xml:space="preserve"> </v>
      </c>
      <c r="AX84" s="109" t="str">
        <f t="shared" ref="AX84:AX86" si="92">IF(AR84=6,"x"," ")</f>
        <v xml:space="preserve"> </v>
      </c>
      <c r="AY84" s="109" t="str">
        <f t="shared" ref="AY84:AY86" si="93">IF(AR84&gt;7,"x"," ")</f>
        <v xml:space="preserve"> </v>
      </c>
      <c r="AZ84" s="118">
        <f t="shared" ref="AZ84:AZ86" si="94">IF(AS84="x",1,(IF(AT84="x",1,(IF(AU84="x",1,0)))))</f>
        <v>0</v>
      </c>
      <c r="BA84" s="119">
        <f t="shared" ref="BA84:BA86" si="95">IF(AV84="x",1,(IF(AW84="x",1,0)))</f>
        <v>1</v>
      </c>
      <c r="BB84" s="119">
        <f t="shared" ref="BB84:BB86" si="96">IF(AX84="x",1,(IF(AY84="x",1,0)))</f>
        <v>0</v>
      </c>
      <c r="BC84" s="109">
        <f t="shared" ref="BC84:BC86" si="97">IF(BA84=1,1,(IF(BB84=1,1,0)))</f>
        <v>1</v>
      </c>
      <c r="BD84" s="79">
        <f t="shared" ref="BD84:BD86" si="98">COUNTIF(AM84:AN84,"&gt;0")</f>
        <v>0</v>
      </c>
      <c r="BE84" s="158" t="str">
        <f t="shared" ref="BE84:BE86" si="99">C84</f>
        <v>Organiser la vie quotidienne sur le lieu d'accompagnement en fonction des besoins</v>
      </c>
      <c r="BF84" s="165" t="s">
        <v>214</v>
      </c>
      <c r="BG84" s="158">
        <f t="shared" ref="BG84:BG86" si="100">X84</f>
        <v>0</v>
      </c>
      <c r="BH84" s="165"/>
    </row>
    <row r="85" spans="1:61" ht="45" x14ac:dyDescent="0.2">
      <c r="A85" s="162" t="str">
        <f t="shared" si="76"/>
        <v>X</v>
      </c>
      <c r="B85" s="163" t="s">
        <v>250</v>
      </c>
      <c r="C85" s="274" t="s">
        <v>326</v>
      </c>
      <c r="D85" s="275"/>
      <c r="E85" s="275"/>
      <c r="F85" s="275"/>
      <c r="G85" s="275"/>
      <c r="H85" s="275"/>
      <c r="I85" s="275"/>
      <c r="J85" s="275"/>
      <c r="K85" s="275"/>
      <c r="L85" s="275"/>
      <c r="M85" s="159"/>
      <c r="N85" s="160"/>
      <c r="O85" s="160"/>
      <c r="P85" s="160"/>
      <c r="Q85" s="160"/>
      <c r="R85" s="160"/>
      <c r="S85" s="160"/>
      <c r="T85" s="160"/>
      <c r="U85" s="160"/>
      <c r="V85" s="160"/>
      <c r="W85" s="161"/>
      <c r="X85" s="271"/>
      <c r="Y85" s="271"/>
      <c r="Z85" s="271"/>
      <c r="AA85" s="271"/>
      <c r="AB85" s="271"/>
      <c r="AC85" s="271"/>
      <c r="AD85" s="271"/>
      <c r="AE85" s="271"/>
      <c r="AF85" s="271"/>
      <c r="AG85" s="413"/>
      <c r="AH85" s="176" t="str">
        <f t="shared" si="77"/>
        <v>Attention - entrée obligatoire</v>
      </c>
      <c r="AI85" s="50" t="s">
        <v>12</v>
      </c>
      <c r="AJ85" s="50">
        <f t="shared" si="78"/>
        <v>1</v>
      </c>
      <c r="AK85" s="50">
        <f t="shared" si="79"/>
        <v>0</v>
      </c>
      <c r="AL85" s="113">
        <f t="shared" si="80"/>
        <v>0</v>
      </c>
      <c r="AM85" s="113">
        <f t="shared" si="81"/>
        <v>0</v>
      </c>
      <c r="AN85" s="113">
        <f t="shared" si="82"/>
        <v>0</v>
      </c>
      <c r="AO85" s="109">
        <f t="shared" si="83"/>
        <v>0</v>
      </c>
      <c r="AP85" s="109">
        <f t="shared" si="84"/>
        <v>0</v>
      </c>
      <c r="AQ85" s="109">
        <f t="shared" si="85"/>
        <v>2</v>
      </c>
      <c r="AR85" s="109">
        <f t="shared" si="86"/>
        <v>2</v>
      </c>
      <c r="AS85" s="109" t="str">
        <f t="shared" si="87"/>
        <v xml:space="preserve"> </v>
      </c>
      <c r="AT85" s="109" t="str">
        <f t="shared" si="88"/>
        <v xml:space="preserve"> </v>
      </c>
      <c r="AU85" s="109" t="str">
        <f t="shared" si="89"/>
        <v xml:space="preserve"> </v>
      </c>
      <c r="AV85" s="109" t="str">
        <f t="shared" si="90"/>
        <v>x</v>
      </c>
      <c r="AW85" s="109" t="str">
        <f t="shared" si="91"/>
        <v xml:space="preserve"> </v>
      </c>
      <c r="AX85" s="109" t="str">
        <f t="shared" si="92"/>
        <v xml:space="preserve"> </v>
      </c>
      <c r="AY85" s="109" t="str">
        <f t="shared" si="93"/>
        <v xml:space="preserve"> </v>
      </c>
      <c r="AZ85" s="118">
        <f t="shared" si="94"/>
        <v>0</v>
      </c>
      <c r="BA85" s="119">
        <f t="shared" si="95"/>
        <v>1</v>
      </c>
      <c r="BB85" s="119">
        <f t="shared" si="96"/>
        <v>0</v>
      </c>
      <c r="BC85" s="109">
        <f t="shared" si="97"/>
        <v>1</v>
      </c>
      <c r="BD85" s="79">
        <f t="shared" si="98"/>
        <v>0</v>
      </c>
      <c r="BE85" s="158" t="str">
        <f t="shared" si="99"/>
        <v>Conduire des entretiens avec les personnes accompagnées, leurs proches et leurs référents (membres du réseau)</v>
      </c>
      <c r="BF85" s="165" t="s">
        <v>214</v>
      </c>
      <c r="BG85" s="158">
        <f t="shared" si="100"/>
        <v>0</v>
      </c>
      <c r="BH85" s="165"/>
    </row>
    <row r="86" spans="1:61" ht="45" x14ac:dyDescent="0.2">
      <c r="A86" s="162" t="str">
        <f t="shared" si="76"/>
        <v>X</v>
      </c>
      <c r="B86" s="163" t="s">
        <v>251</v>
      </c>
      <c r="C86" s="274" t="s">
        <v>327</v>
      </c>
      <c r="D86" s="275"/>
      <c r="E86" s="275"/>
      <c r="F86" s="275"/>
      <c r="G86" s="275"/>
      <c r="H86" s="275"/>
      <c r="I86" s="275"/>
      <c r="J86" s="275"/>
      <c r="K86" s="275"/>
      <c r="L86" s="275"/>
      <c r="M86" s="159"/>
      <c r="N86" s="160"/>
      <c r="O86" s="160"/>
      <c r="P86" s="160"/>
      <c r="Q86" s="160"/>
      <c r="R86" s="160"/>
      <c r="S86" s="160"/>
      <c r="T86" s="160"/>
      <c r="U86" s="160"/>
      <c r="V86" s="160"/>
      <c r="W86" s="161"/>
      <c r="X86" s="271"/>
      <c r="Y86" s="271"/>
      <c r="Z86" s="271"/>
      <c r="AA86" s="271"/>
      <c r="AB86" s="271"/>
      <c r="AC86" s="271"/>
      <c r="AD86" s="271"/>
      <c r="AE86" s="271"/>
      <c r="AF86" s="271"/>
      <c r="AG86" s="413"/>
      <c r="AH86" s="176" t="str">
        <f t="shared" si="77"/>
        <v>Attention - entrée obligatoire</v>
      </c>
      <c r="AI86" s="50" t="s">
        <v>12</v>
      </c>
      <c r="AJ86" s="50">
        <f t="shared" si="78"/>
        <v>1</v>
      </c>
      <c r="AK86" s="50">
        <f t="shared" si="79"/>
        <v>0</v>
      </c>
      <c r="AL86" s="113">
        <f t="shared" si="80"/>
        <v>0</v>
      </c>
      <c r="AM86" s="113">
        <f t="shared" si="81"/>
        <v>0</v>
      </c>
      <c r="AN86" s="113">
        <f t="shared" si="82"/>
        <v>0</v>
      </c>
      <c r="AO86" s="109">
        <f t="shared" si="83"/>
        <v>0</v>
      </c>
      <c r="AP86" s="109">
        <f t="shared" si="84"/>
        <v>0</v>
      </c>
      <c r="AQ86" s="109">
        <f t="shared" si="85"/>
        <v>2</v>
      </c>
      <c r="AR86" s="109">
        <f t="shared" si="86"/>
        <v>2</v>
      </c>
      <c r="AS86" s="109" t="str">
        <f t="shared" si="87"/>
        <v xml:space="preserve"> </v>
      </c>
      <c r="AT86" s="109" t="str">
        <f t="shared" si="88"/>
        <v xml:space="preserve"> </v>
      </c>
      <c r="AU86" s="109" t="str">
        <f t="shared" si="89"/>
        <v xml:space="preserve"> </v>
      </c>
      <c r="AV86" s="109" t="str">
        <f t="shared" si="90"/>
        <v>x</v>
      </c>
      <c r="AW86" s="109" t="str">
        <f t="shared" si="91"/>
        <v xml:space="preserve"> </v>
      </c>
      <c r="AX86" s="109" t="str">
        <f t="shared" si="92"/>
        <v xml:space="preserve"> </v>
      </c>
      <c r="AY86" s="109" t="str">
        <f t="shared" si="93"/>
        <v xml:space="preserve"> </v>
      </c>
      <c r="AZ86" s="118">
        <f t="shared" si="94"/>
        <v>0</v>
      </c>
      <c r="BA86" s="119">
        <f t="shared" si="95"/>
        <v>1</v>
      </c>
      <c r="BB86" s="119">
        <f t="shared" si="96"/>
        <v>0</v>
      </c>
      <c r="BC86" s="109">
        <f t="shared" si="97"/>
        <v>1</v>
      </c>
      <c r="BD86" s="79">
        <f t="shared" si="98"/>
        <v>0</v>
      </c>
      <c r="BE86" s="158" t="str">
        <f t="shared" si="99"/>
        <v>Réaliser des activités créatives stimulantes et divertissantes</v>
      </c>
      <c r="BF86" s="165" t="s">
        <v>214</v>
      </c>
      <c r="BG86" s="158">
        <f t="shared" si="100"/>
        <v>0</v>
      </c>
      <c r="BH86" s="165"/>
    </row>
    <row r="87" spans="1:61" ht="45" x14ac:dyDescent="0.2">
      <c r="A87" s="162" t="str">
        <f t="shared" ref="A87" si="101">IF(BC87=1,"X"," ")</f>
        <v>X</v>
      </c>
      <c r="B87" s="163" t="s">
        <v>252</v>
      </c>
      <c r="C87" s="274" t="s">
        <v>328</v>
      </c>
      <c r="D87" s="275"/>
      <c r="E87" s="275"/>
      <c r="F87" s="275"/>
      <c r="G87" s="275"/>
      <c r="H87" s="275"/>
      <c r="I87" s="275"/>
      <c r="J87" s="275"/>
      <c r="K87" s="275"/>
      <c r="L87" s="275"/>
      <c r="M87" s="159"/>
      <c r="N87" s="160"/>
      <c r="O87" s="160"/>
      <c r="P87" s="160"/>
      <c r="Q87" s="160"/>
      <c r="R87" s="160"/>
      <c r="S87" s="160"/>
      <c r="T87" s="160"/>
      <c r="U87" s="160"/>
      <c r="V87" s="160"/>
      <c r="W87" s="161"/>
      <c r="X87" s="271"/>
      <c r="Y87" s="271"/>
      <c r="Z87" s="271"/>
      <c r="AA87" s="271"/>
      <c r="AB87" s="271"/>
      <c r="AC87" s="271"/>
      <c r="AD87" s="271"/>
      <c r="AE87" s="271"/>
      <c r="AF87" s="271"/>
      <c r="AG87" s="413"/>
      <c r="AH87" s="176" t="str">
        <f t="shared" ref="AH87" si="102">IF(BB87=1,"Attention - une seule évaluation par ligne est valable",(IF(BA87=1,"Attention - entrée obligatoire"," ")))</f>
        <v>Attention - entrée obligatoire</v>
      </c>
      <c r="AI87" s="50" t="s">
        <v>12</v>
      </c>
      <c r="AJ87" s="50">
        <f t="shared" ref="AJ87" si="103">IF(AV87="x",1,0)</f>
        <v>1</v>
      </c>
      <c r="AK87" s="50">
        <f t="shared" ref="AK87" si="104">AL87+AM87</f>
        <v>0</v>
      </c>
      <c r="AL87" s="113">
        <f t="shared" ref="AL87" si="105">COUNTIF(M87:Q87,"*")</f>
        <v>0</v>
      </c>
      <c r="AM87" s="113">
        <f t="shared" ref="AM87" si="106">COUNTIF(R87:W87,"*")</f>
        <v>0</v>
      </c>
      <c r="AN87" s="113">
        <f t="shared" ref="AN87" si="107">COUNTIF(X87,"*")</f>
        <v>0</v>
      </c>
      <c r="AO87" s="109">
        <f t="shared" ref="AO87" si="108">AL87*3</f>
        <v>0</v>
      </c>
      <c r="AP87" s="109">
        <f t="shared" ref="AP87" si="109">AM87*5</f>
        <v>0</v>
      </c>
      <c r="AQ87" s="109">
        <f t="shared" ref="AQ87" si="110">IF(AN87=1,0,2)</f>
        <v>2</v>
      </c>
      <c r="AR87" s="109">
        <f t="shared" ref="AR87" si="111">AO87+AP87+AQ87</f>
        <v>2</v>
      </c>
      <c r="AS87" s="109" t="str">
        <f t="shared" ref="AS87" si="112">IF(AR87=0,"x"," ")</f>
        <v xml:space="preserve"> </v>
      </c>
      <c r="AT87" s="109" t="str">
        <f t="shared" ref="AT87" si="113">IF(AR87=3,"x"," ")</f>
        <v xml:space="preserve"> </v>
      </c>
      <c r="AU87" s="109" t="str">
        <f t="shared" ref="AU87" si="114">IF(AR87=5,"x"," ")</f>
        <v xml:space="preserve"> </v>
      </c>
      <c r="AV87" s="109" t="str">
        <f t="shared" ref="AV87" si="115">IF(AR87=2,"x"," ")</f>
        <v>x</v>
      </c>
      <c r="AW87" s="109" t="str">
        <f t="shared" ref="AW87" si="116">IF(AR87=7,"x"," ")</f>
        <v xml:space="preserve"> </v>
      </c>
      <c r="AX87" s="109" t="str">
        <f t="shared" ref="AX87" si="117">IF(AR87=6,"x"," ")</f>
        <v xml:space="preserve"> </v>
      </c>
      <c r="AY87" s="109" t="str">
        <f t="shared" ref="AY87" si="118">IF(AR87&gt;7,"x"," ")</f>
        <v xml:space="preserve"> </v>
      </c>
      <c r="AZ87" s="118">
        <f t="shared" ref="AZ87" si="119">IF(AS87="x",1,(IF(AT87="x",1,(IF(AU87="x",1,0)))))</f>
        <v>0</v>
      </c>
      <c r="BA87" s="119">
        <f t="shared" ref="BA87" si="120">IF(AV87="x",1,(IF(AW87="x",1,0)))</f>
        <v>1</v>
      </c>
      <c r="BB87" s="119">
        <f t="shared" ref="BB87" si="121">IF(AX87="x",1,(IF(AY87="x",1,0)))</f>
        <v>0</v>
      </c>
      <c r="BC87" s="109">
        <f t="shared" ref="BC87" si="122">IF(BA87=1,1,(IF(BB87=1,1,0)))</f>
        <v>1</v>
      </c>
      <c r="BD87" s="79">
        <f t="shared" ref="BD87" si="123">COUNTIF(AM87:AN87,"&gt;0")</f>
        <v>0</v>
      </c>
      <c r="BE87" s="158" t="str">
        <f t="shared" ref="BE87" si="124">C87</f>
        <v>Prévoir des rituels, célébrations et fêtes dans le déroulement de la journée, de la semaine et de l'année, ainsi que des événements importants sur le plan individuel</v>
      </c>
      <c r="BF87" s="165" t="s">
        <v>214</v>
      </c>
      <c r="BG87" s="158">
        <f t="shared" ref="BG87" si="125">X87</f>
        <v>0</v>
      </c>
      <c r="BH87" s="165"/>
    </row>
    <row r="88" spans="1:61" ht="45" x14ac:dyDescent="0.2">
      <c r="A88" s="162" t="str">
        <f t="shared" ref="A88" si="126">IF(BC88=1,"X"," ")</f>
        <v>X</v>
      </c>
      <c r="B88" s="163" t="s">
        <v>253</v>
      </c>
      <c r="C88" s="274" t="s">
        <v>275</v>
      </c>
      <c r="D88" s="275"/>
      <c r="E88" s="275"/>
      <c r="F88" s="275"/>
      <c r="G88" s="275"/>
      <c r="H88" s="275"/>
      <c r="I88" s="275"/>
      <c r="J88" s="275"/>
      <c r="K88" s="275"/>
      <c r="L88" s="275"/>
      <c r="M88" s="159"/>
      <c r="N88" s="160"/>
      <c r="O88" s="160"/>
      <c r="P88" s="160"/>
      <c r="Q88" s="160"/>
      <c r="R88" s="160"/>
      <c r="S88" s="160"/>
      <c r="T88" s="160"/>
      <c r="U88" s="160"/>
      <c r="V88" s="160"/>
      <c r="W88" s="161"/>
      <c r="X88" s="271"/>
      <c r="Y88" s="271"/>
      <c r="Z88" s="271"/>
      <c r="AA88" s="271"/>
      <c r="AB88" s="271"/>
      <c r="AC88" s="271"/>
      <c r="AD88" s="271"/>
      <c r="AE88" s="271"/>
      <c r="AF88" s="271"/>
      <c r="AG88" s="413"/>
      <c r="AH88" s="176" t="str">
        <f t="shared" ref="AH88" si="127">IF(BB88=1,"Attention - une seule évaluation par ligne est valable",(IF(BA88=1,"Attention - entrée obligatoire"," ")))</f>
        <v>Attention - entrée obligatoire</v>
      </c>
      <c r="AI88" s="50" t="s">
        <v>12</v>
      </c>
      <c r="AJ88" s="50">
        <f t="shared" ref="AJ88" si="128">IF(AV88="x",1,0)</f>
        <v>1</v>
      </c>
      <c r="AK88" s="50">
        <f t="shared" ref="AK88" si="129">AL88+AM88</f>
        <v>0</v>
      </c>
      <c r="AL88" s="113">
        <f t="shared" ref="AL88" si="130">COUNTIF(M88:Q88,"*")</f>
        <v>0</v>
      </c>
      <c r="AM88" s="113">
        <f t="shared" ref="AM88" si="131">COUNTIF(R88:W88,"*")</f>
        <v>0</v>
      </c>
      <c r="AN88" s="113">
        <f t="shared" ref="AN88" si="132">COUNTIF(X88,"*")</f>
        <v>0</v>
      </c>
      <c r="AO88" s="109">
        <f t="shared" ref="AO88" si="133">AL88*3</f>
        <v>0</v>
      </c>
      <c r="AP88" s="109">
        <f t="shared" ref="AP88" si="134">AM88*5</f>
        <v>0</v>
      </c>
      <c r="AQ88" s="109">
        <f t="shared" ref="AQ88" si="135">IF(AN88=1,0,2)</f>
        <v>2</v>
      </c>
      <c r="AR88" s="109">
        <f t="shared" ref="AR88" si="136">AO88+AP88+AQ88</f>
        <v>2</v>
      </c>
      <c r="AS88" s="109" t="str">
        <f t="shared" ref="AS88" si="137">IF(AR88=0,"x"," ")</f>
        <v xml:space="preserve"> </v>
      </c>
      <c r="AT88" s="109" t="str">
        <f t="shared" ref="AT88" si="138">IF(AR88=3,"x"," ")</f>
        <v xml:space="preserve"> </v>
      </c>
      <c r="AU88" s="109" t="str">
        <f t="shared" ref="AU88" si="139">IF(AR88=5,"x"," ")</f>
        <v xml:space="preserve"> </v>
      </c>
      <c r="AV88" s="109" t="str">
        <f t="shared" ref="AV88" si="140">IF(AR88=2,"x"," ")</f>
        <v>x</v>
      </c>
      <c r="AW88" s="109" t="str">
        <f t="shared" ref="AW88" si="141">IF(AR88=7,"x"," ")</f>
        <v xml:space="preserve"> </v>
      </c>
      <c r="AX88" s="109" t="str">
        <f t="shared" ref="AX88" si="142">IF(AR88=6,"x"," ")</f>
        <v xml:space="preserve"> </v>
      </c>
      <c r="AY88" s="109" t="str">
        <f t="shared" ref="AY88" si="143">IF(AR88&gt;7,"x"," ")</f>
        <v xml:space="preserve"> </v>
      </c>
      <c r="AZ88" s="118">
        <f t="shared" ref="AZ88" si="144">IF(AS88="x",1,(IF(AT88="x",1,(IF(AU88="x",1,0)))))</f>
        <v>0</v>
      </c>
      <c r="BA88" s="119">
        <f t="shared" ref="BA88" si="145">IF(AV88="x",1,(IF(AW88="x",1,0)))</f>
        <v>1</v>
      </c>
      <c r="BB88" s="119">
        <f t="shared" ref="BB88" si="146">IF(AX88="x",1,(IF(AY88="x",1,0)))</f>
        <v>0</v>
      </c>
      <c r="BC88" s="109">
        <f t="shared" ref="BC88" si="147">IF(BA88=1,1,(IF(BB88=1,1,0)))</f>
        <v>1</v>
      </c>
      <c r="BD88" s="79">
        <f t="shared" ref="BD88" si="148">COUNTIF(AM88:AN88,"&gt;0")</f>
        <v>0</v>
      </c>
      <c r="BE88" s="158" t="str">
        <f t="shared" ref="BE88" si="149">C88</f>
        <v>Permettre aux personnes accompagnées de participer à la vie en société</v>
      </c>
      <c r="BF88" s="165" t="s">
        <v>214</v>
      </c>
      <c r="BG88" s="158">
        <f t="shared" ref="BG88" si="150">X88</f>
        <v>0</v>
      </c>
      <c r="BH88" s="165"/>
    </row>
    <row r="89" spans="1:61" ht="30" customHeight="1" x14ac:dyDescent="0.35">
      <c r="A89" s="1"/>
      <c r="B89" s="48" t="s">
        <v>0</v>
      </c>
      <c r="C89" s="330" t="s">
        <v>353</v>
      </c>
      <c r="D89" s="330"/>
      <c r="E89" s="330"/>
      <c r="F89" s="330"/>
      <c r="G89" s="330"/>
      <c r="H89" s="330"/>
      <c r="I89" s="330"/>
      <c r="J89" s="330"/>
      <c r="K89" s="330"/>
      <c r="L89" s="331"/>
      <c r="M89" s="86">
        <v>6</v>
      </c>
      <c r="N89" s="87">
        <v>5.5</v>
      </c>
      <c r="O89" s="88">
        <v>5</v>
      </c>
      <c r="P89" s="87">
        <v>4.5</v>
      </c>
      <c r="Q89" s="88">
        <v>4</v>
      </c>
      <c r="R89" s="87">
        <v>3.5</v>
      </c>
      <c r="S89" s="88">
        <v>3</v>
      </c>
      <c r="T89" s="87">
        <v>2.5</v>
      </c>
      <c r="U89" s="88">
        <v>2</v>
      </c>
      <c r="V89" s="87">
        <v>1.5</v>
      </c>
      <c r="W89" s="89">
        <v>1</v>
      </c>
      <c r="X89" s="332" t="s">
        <v>95</v>
      </c>
      <c r="Y89" s="333"/>
      <c r="Z89" s="333"/>
      <c r="AA89" s="333"/>
      <c r="AB89" s="333"/>
      <c r="AC89" s="333"/>
      <c r="AD89" s="333"/>
      <c r="AE89" s="333"/>
      <c r="AF89" s="333"/>
      <c r="AG89" s="333"/>
      <c r="AH89" s="148"/>
      <c r="AI89" s="50"/>
      <c r="AJ89" s="50"/>
      <c r="AK89" s="50"/>
      <c r="AL89" s="50"/>
      <c r="AM89" s="50"/>
      <c r="AN89" s="50"/>
      <c r="AO89" s="50"/>
      <c r="AP89" s="50"/>
      <c r="AQ89" s="50"/>
      <c r="AR89" s="50"/>
      <c r="AS89" s="50"/>
      <c r="AT89" s="50"/>
      <c r="AU89" s="50"/>
      <c r="AV89" s="50"/>
      <c r="AW89" s="50"/>
      <c r="AX89" s="50"/>
      <c r="AY89" s="50"/>
      <c r="AZ89" s="50"/>
      <c r="BA89" s="50"/>
      <c r="BB89" s="50"/>
      <c r="BC89" s="50"/>
    </row>
    <row r="90" spans="1:61" ht="30" customHeight="1" x14ac:dyDescent="0.35">
      <c r="A90" s="1"/>
      <c r="B90" s="16">
        <v>3</v>
      </c>
      <c r="C90" s="336" t="s">
        <v>276</v>
      </c>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8"/>
      <c r="AH90" s="148"/>
      <c r="AI90" s="50"/>
      <c r="AJ90" s="50"/>
      <c r="AK90" s="50"/>
      <c r="AL90" s="50"/>
      <c r="AM90" s="50"/>
      <c r="AN90" s="50"/>
      <c r="AO90" s="50"/>
      <c r="AP90" s="50"/>
      <c r="AQ90" s="50"/>
      <c r="AR90" s="50"/>
      <c r="AS90" s="50"/>
      <c r="AT90" s="50"/>
      <c r="AU90" s="50"/>
      <c r="AV90" s="50"/>
      <c r="AW90" s="50"/>
      <c r="AX90" s="50"/>
      <c r="AY90" s="50"/>
      <c r="AZ90" s="50"/>
      <c r="BA90" s="50"/>
      <c r="BB90" s="50"/>
      <c r="BC90" s="50"/>
      <c r="BH90" s="183" t="s">
        <v>171</v>
      </c>
      <c r="BI90" s="178" t="str">
        <f>C90</f>
        <v>Promouvoir le développement et l'autonomie des personnes accompagnées</v>
      </c>
    </row>
    <row r="91" spans="1:61" ht="45" x14ac:dyDescent="0.2">
      <c r="A91" s="162" t="str">
        <f t="shared" ref="A91:A92" si="151">IF(BC91=1,"X"," ")</f>
        <v>X</v>
      </c>
      <c r="B91" s="163">
        <v>3.1</v>
      </c>
      <c r="C91" s="274" t="s">
        <v>329</v>
      </c>
      <c r="D91" s="275"/>
      <c r="E91" s="275"/>
      <c r="F91" s="275"/>
      <c r="G91" s="275"/>
      <c r="H91" s="275"/>
      <c r="I91" s="275"/>
      <c r="J91" s="275"/>
      <c r="K91" s="275"/>
      <c r="L91" s="275"/>
      <c r="M91" s="159"/>
      <c r="N91" s="160"/>
      <c r="O91" s="160"/>
      <c r="P91" s="160"/>
      <c r="Q91" s="160"/>
      <c r="R91" s="160"/>
      <c r="S91" s="160"/>
      <c r="T91" s="160"/>
      <c r="U91" s="160"/>
      <c r="V91" s="160"/>
      <c r="W91" s="161"/>
      <c r="X91" s="271"/>
      <c r="Y91" s="271"/>
      <c r="Z91" s="271"/>
      <c r="AA91" s="271"/>
      <c r="AB91" s="271"/>
      <c r="AC91" s="271"/>
      <c r="AD91" s="271"/>
      <c r="AE91" s="271"/>
      <c r="AF91" s="271"/>
      <c r="AG91" s="413"/>
      <c r="AH91" s="176" t="str">
        <f t="shared" ref="AH91:AH92" si="152">IF(BB91=1,"Attention - une seule évaluation par ligne est valable",(IF(BA91=1,"Attention - entrée obligatoire"," ")))</f>
        <v>Attention - entrée obligatoire</v>
      </c>
      <c r="AI91" s="50" t="s">
        <v>12</v>
      </c>
      <c r="AJ91" s="50">
        <f t="shared" ref="AJ91:AJ92" si="153">IF(AV91="x",1,0)</f>
        <v>1</v>
      </c>
      <c r="AK91" s="50">
        <f t="shared" ref="AK91:AK92" si="154">AL91+AM91</f>
        <v>0</v>
      </c>
      <c r="AL91" s="113">
        <f t="shared" ref="AL91:AL92" si="155">COUNTIF(M91:Q91,"*")</f>
        <v>0</v>
      </c>
      <c r="AM91" s="113">
        <f t="shared" ref="AM91:AM92" si="156">COUNTIF(R91:W91,"*")</f>
        <v>0</v>
      </c>
      <c r="AN91" s="113">
        <f t="shared" ref="AN91:AN92" si="157">COUNTIF(X91,"*")</f>
        <v>0</v>
      </c>
      <c r="AO91" s="109">
        <f t="shared" ref="AO91:AO92" si="158">AL91*3</f>
        <v>0</v>
      </c>
      <c r="AP91" s="109">
        <f t="shared" ref="AP91:AP92" si="159">AM91*5</f>
        <v>0</v>
      </c>
      <c r="AQ91" s="109">
        <f t="shared" ref="AQ91:AQ92" si="160">IF(AN91=1,0,2)</f>
        <v>2</v>
      </c>
      <c r="AR91" s="109">
        <f t="shared" ref="AR91:AR92" si="161">AO91+AP91+AQ91</f>
        <v>2</v>
      </c>
      <c r="AS91" s="109" t="str">
        <f t="shared" ref="AS91:AS92" si="162">IF(AR91=0,"x"," ")</f>
        <v xml:space="preserve"> </v>
      </c>
      <c r="AT91" s="109" t="str">
        <f t="shared" ref="AT91:AT92" si="163">IF(AR91=3,"x"," ")</f>
        <v xml:space="preserve"> </v>
      </c>
      <c r="AU91" s="109" t="str">
        <f t="shared" ref="AU91:AU92" si="164">IF(AR91=5,"x"," ")</f>
        <v xml:space="preserve"> </v>
      </c>
      <c r="AV91" s="109" t="str">
        <f t="shared" ref="AV91:AV92" si="165">IF(AR91=2,"x"," ")</f>
        <v>x</v>
      </c>
      <c r="AW91" s="109" t="str">
        <f t="shared" ref="AW91:AW92" si="166">IF(AR91=7,"x"," ")</f>
        <v xml:space="preserve"> </v>
      </c>
      <c r="AX91" s="109" t="str">
        <f t="shared" ref="AX91:AX92" si="167">IF(AR91=6,"x"," ")</f>
        <v xml:space="preserve"> </v>
      </c>
      <c r="AY91" s="109" t="str">
        <f t="shared" ref="AY91:AY92" si="168">IF(AR91&gt;7,"x"," ")</f>
        <v xml:space="preserve"> </v>
      </c>
      <c r="AZ91" s="118">
        <f t="shared" ref="AZ91:AZ92" si="169">IF(AS91="x",1,(IF(AT91="x",1,(IF(AU91="x",1,0)))))</f>
        <v>0</v>
      </c>
      <c r="BA91" s="119">
        <f t="shared" ref="BA91:BA92" si="170">IF(AV91="x",1,(IF(AW91="x",1,0)))</f>
        <v>1</v>
      </c>
      <c r="BB91" s="119">
        <f t="shared" ref="BB91:BB92" si="171">IF(AX91="x",1,(IF(AY91="x",1,0)))</f>
        <v>0</v>
      </c>
      <c r="BC91" s="109">
        <f t="shared" ref="BC91:BC92" si="172">IF(BA91=1,1,(IF(BB91=1,1,0)))</f>
        <v>1</v>
      </c>
      <c r="BD91" s="79">
        <f t="shared" ref="BD91:BD92" si="173">COUNTIF(AM91:AN91,"&gt;0")</f>
        <v>0</v>
      </c>
      <c r="BE91" s="158" t="str">
        <f t="shared" ref="BE91:BE92" si="174">C91</f>
        <v>Reconnaître les ressources et le potentiel des personnes accompagnées</v>
      </c>
      <c r="BF91" s="165" t="s">
        <v>214</v>
      </c>
      <c r="BG91" s="158">
        <f t="shared" ref="BG91:BG92" si="175">X91</f>
        <v>0</v>
      </c>
      <c r="BH91" s="165"/>
    </row>
    <row r="92" spans="1:61" ht="45" x14ac:dyDescent="0.2">
      <c r="A92" s="162" t="str">
        <f t="shared" si="151"/>
        <v>X</v>
      </c>
      <c r="B92" s="163">
        <v>3.2</v>
      </c>
      <c r="C92" s="274" t="s">
        <v>277</v>
      </c>
      <c r="D92" s="275"/>
      <c r="E92" s="275"/>
      <c r="F92" s="275"/>
      <c r="G92" s="275"/>
      <c r="H92" s="275"/>
      <c r="I92" s="275"/>
      <c r="J92" s="275"/>
      <c r="K92" s="275"/>
      <c r="L92" s="275"/>
      <c r="M92" s="159"/>
      <c r="N92" s="160"/>
      <c r="O92" s="160"/>
      <c r="P92" s="160"/>
      <c r="Q92" s="160"/>
      <c r="R92" s="160"/>
      <c r="S92" s="160"/>
      <c r="T92" s="160"/>
      <c r="U92" s="160"/>
      <c r="V92" s="160"/>
      <c r="W92" s="161"/>
      <c r="X92" s="271"/>
      <c r="Y92" s="271"/>
      <c r="Z92" s="271"/>
      <c r="AA92" s="271"/>
      <c r="AB92" s="271"/>
      <c r="AC92" s="271"/>
      <c r="AD92" s="271"/>
      <c r="AE92" s="271"/>
      <c r="AF92" s="271"/>
      <c r="AG92" s="413"/>
      <c r="AH92" s="176" t="str">
        <f t="shared" si="152"/>
        <v>Attention - entrée obligatoire</v>
      </c>
      <c r="AI92" s="50" t="s">
        <v>12</v>
      </c>
      <c r="AJ92" s="50">
        <f t="shared" si="153"/>
        <v>1</v>
      </c>
      <c r="AK92" s="50">
        <f t="shared" si="154"/>
        <v>0</v>
      </c>
      <c r="AL92" s="113">
        <f t="shared" si="155"/>
        <v>0</v>
      </c>
      <c r="AM92" s="113">
        <f t="shared" si="156"/>
        <v>0</v>
      </c>
      <c r="AN92" s="113">
        <f t="shared" si="157"/>
        <v>0</v>
      </c>
      <c r="AO92" s="109">
        <f t="shared" si="158"/>
        <v>0</v>
      </c>
      <c r="AP92" s="109">
        <f t="shared" si="159"/>
        <v>0</v>
      </c>
      <c r="AQ92" s="109">
        <f t="shared" si="160"/>
        <v>2</v>
      </c>
      <c r="AR92" s="109">
        <f t="shared" si="161"/>
        <v>2</v>
      </c>
      <c r="AS92" s="109" t="str">
        <f t="shared" si="162"/>
        <v xml:space="preserve"> </v>
      </c>
      <c r="AT92" s="109" t="str">
        <f t="shared" si="163"/>
        <v xml:space="preserve"> </v>
      </c>
      <c r="AU92" s="109" t="str">
        <f t="shared" si="164"/>
        <v xml:space="preserve"> </v>
      </c>
      <c r="AV92" s="109" t="str">
        <f t="shared" si="165"/>
        <v>x</v>
      </c>
      <c r="AW92" s="109" t="str">
        <f t="shared" si="166"/>
        <v xml:space="preserve"> </v>
      </c>
      <c r="AX92" s="109" t="str">
        <f t="shared" si="167"/>
        <v xml:space="preserve"> </v>
      </c>
      <c r="AY92" s="109" t="str">
        <f t="shared" si="168"/>
        <v xml:space="preserve"> </v>
      </c>
      <c r="AZ92" s="118">
        <f t="shared" si="169"/>
        <v>0</v>
      </c>
      <c r="BA92" s="119">
        <f t="shared" si="170"/>
        <v>1</v>
      </c>
      <c r="BB92" s="119">
        <f t="shared" si="171"/>
        <v>0</v>
      </c>
      <c r="BC92" s="109">
        <f t="shared" si="172"/>
        <v>1</v>
      </c>
      <c r="BD92" s="79">
        <f t="shared" si="173"/>
        <v>0</v>
      </c>
      <c r="BE92" s="158" t="str">
        <f t="shared" si="174"/>
        <v>Promouvoir resp. préserver l'autonomie des personnes accompagnées dans la vie quotidienne</v>
      </c>
      <c r="BF92" s="165" t="s">
        <v>214</v>
      </c>
      <c r="BG92" s="158">
        <f t="shared" si="175"/>
        <v>0</v>
      </c>
      <c r="BH92" s="165"/>
    </row>
    <row r="93" spans="1:61" ht="30" customHeight="1" x14ac:dyDescent="0.35">
      <c r="A93" s="1"/>
      <c r="B93" s="48" t="s">
        <v>0</v>
      </c>
      <c r="C93" s="330" t="s">
        <v>353</v>
      </c>
      <c r="D93" s="330"/>
      <c r="E93" s="330"/>
      <c r="F93" s="330"/>
      <c r="G93" s="330"/>
      <c r="H93" s="330"/>
      <c r="I93" s="330"/>
      <c r="J93" s="330"/>
      <c r="K93" s="330"/>
      <c r="L93" s="331"/>
      <c r="M93" s="86">
        <v>6</v>
      </c>
      <c r="N93" s="87">
        <v>5.5</v>
      </c>
      <c r="O93" s="88">
        <v>5</v>
      </c>
      <c r="P93" s="87">
        <v>4.5</v>
      </c>
      <c r="Q93" s="88">
        <v>4</v>
      </c>
      <c r="R93" s="87">
        <v>3.5</v>
      </c>
      <c r="S93" s="88">
        <v>3</v>
      </c>
      <c r="T93" s="87">
        <v>2.5</v>
      </c>
      <c r="U93" s="88">
        <v>2</v>
      </c>
      <c r="V93" s="87">
        <v>1.5</v>
      </c>
      <c r="W93" s="89">
        <v>1</v>
      </c>
      <c r="X93" s="332" t="s">
        <v>95</v>
      </c>
      <c r="Y93" s="333"/>
      <c r="Z93" s="333"/>
      <c r="AA93" s="333"/>
      <c r="AB93" s="333"/>
      <c r="AC93" s="333"/>
      <c r="AD93" s="333"/>
      <c r="AE93" s="333"/>
      <c r="AF93" s="333"/>
      <c r="AG93" s="333"/>
      <c r="AH93" s="148"/>
      <c r="AI93" s="50"/>
      <c r="AJ93" s="50"/>
      <c r="AK93" s="50"/>
      <c r="AL93" s="50"/>
      <c r="AM93" s="50"/>
      <c r="AN93" s="50"/>
      <c r="AO93" s="50"/>
      <c r="AP93" s="50"/>
      <c r="AQ93" s="50"/>
      <c r="AR93" s="50"/>
      <c r="AS93" s="50"/>
      <c r="AT93" s="50"/>
      <c r="AU93" s="50"/>
      <c r="AV93" s="50"/>
      <c r="AW93" s="50"/>
      <c r="AX93" s="50"/>
      <c r="AY93" s="50"/>
      <c r="AZ93" s="50"/>
      <c r="BA93" s="50"/>
      <c r="BB93" s="50"/>
      <c r="BC93" s="50"/>
    </row>
    <row r="94" spans="1:61" ht="30" customHeight="1" x14ac:dyDescent="0.35">
      <c r="A94" s="1"/>
      <c r="B94" s="16">
        <v>4</v>
      </c>
      <c r="C94" s="336" t="s">
        <v>278</v>
      </c>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8"/>
      <c r="AH94" s="148"/>
      <c r="AI94" s="50"/>
      <c r="AJ94" s="50"/>
      <c r="AK94" s="50"/>
      <c r="AL94" s="50"/>
      <c r="AM94" s="50"/>
      <c r="AN94" s="50"/>
      <c r="AO94" s="50"/>
      <c r="AP94" s="50"/>
      <c r="AQ94" s="50"/>
      <c r="AR94" s="50"/>
      <c r="AS94" s="50"/>
      <c r="AT94" s="50"/>
      <c r="AU94" s="50"/>
      <c r="AV94" s="50"/>
      <c r="AW94" s="50"/>
      <c r="AX94" s="50"/>
      <c r="AY94" s="50"/>
      <c r="AZ94" s="50"/>
      <c r="BA94" s="50"/>
      <c r="BB94" s="50"/>
      <c r="BC94" s="50"/>
      <c r="BH94" s="183" t="s">
        <v>171</v>
      </c>
      <c r="BI94" s="178" t="str">
        <f>C94</f>
        <v>Connaître son rôle professionnel et l'assumer avec compétence</v>
      </c>
    </row>
    <row r="95" spans="1:61" ht="45" x14ac:dyDescent="0.2">
      <c r="A95" s="162" t="str">
        <f t="shared" ref="A95:A97" si="176">IF(BC95=1,"X"," ")</f>
        <v>X</v>
      </c>
      <c r="B95" s="163">
        <v>4.0999999999999996</v>
      </c>
      <c r="C95" s="274" t="s">
        <v>279</v>
      </c>
      <c r="D95" s="275"/>
      <c r="E95" s="275"/>
      <c r="F95" s="275"/>
      <c r="G95" s="275"/>
      <c r="H95" s="275"/>
      <c r="I95" s="275"/>
      <c r="J95" s="275"/>
      <c r="K95" s="275"/>
      <c r="L95" s="275"/>
      <c r="M95" s="159"/>
      <c r="N95" s="160"/>
      <c r="O95" s="160"/>
      <c r="P95" s="160"/>
      <c r="Q95" s="160"/>
      <c r="R95" s="160"/>
      <c r="S95" s="160"/>
      <c r="T95" s="160"/>
      <c r="U95" s="160"/>
      <c r="V95" s="160"/>
      <c r="W95" s="161"/>
      <c r="X95" s="271"/>
      <c r="Y95" s="271"/>
      <c r="Z95" s="271"/>
      <c r="AA95" s="271"/>
      <c r="AB95" s="271"/>
      <c r="AC95" s="271"/>
      <c r="AD95" s="271"/>
      <c r="AE95" s="271"/>
      <c r="AF95" s="271"/>
      <c r="AG95" s="413"/>
      <c r="AH95" s="176" t="str">
        <f t="shared" ref="AH95:AH97" si="177">IF(BB95=1,"Attention - une seule évaluation par ligne est valable",(IF(BA95=1,"Attention - entrée obligatoire"," ")))</f>
        <v>Attention - entrée obligatoire</v>
      </c>
      <c r="AI95" s="50" t="s">
        <v>12</v>
      </c>
      <c r="AJ95" s="50">
        <f t="shared" ref="AJ95:AJ97" si="178">IF(AV95="x",1,0)</f>
        <v>1</v>
      </c>
      <c r="AK95" s="50">
        <f t="shared" ref="AK95:AK97" si="179">AL95+AM95</f>
        <v>0</v>
      </c>
      <c r="AL95" s="113">
        <f t="shared" ref="AL95:AL97" si="180">COUNTIF(M95:Q95,"*")</f>
        <v>0</v>
      </c>
      <c r="AM95" s="113">
        <f t="shared" ref="AM95:AM97" si="181">COUNTIF(R95:W95,"*")</f>
        <v>0</v>
      </c>
      <c r="AN95" s="113">
        <f t="shared" ref="AN95:AN97" si="182">COUNTIF(X95,"*")</f>
        <v>0</v>
      </c>
      <c r="AO95" s="109">
        <f t="shared" ref="AO95:AO97" si="183">AL95*3</f>
        <v>0</v>
      </c>
      <c r="AP95" s="109">
        <f t="shared" ref="AP95:AP97" si="184">AM95*5</f>
        <v>0</v>
      </c>
      <c r="AQ95" s="109">
        <f t="shared" ref="AQ95:AQ97" si="185">IF(AN95=1,0,2)</f>
        <v>2</v>
      </c>
      <c r="AR95" s="109">
        <f t="shared" ref="AR95:AR97" si="186">AO95+AP95+AQ95</f>
        <v>2</v>
      </c>
      <c r="AS95" s="109" t="str">
        <f t="shared" ref="AS95:AS97" si="187">IF(AR95=0,"x"," ")</f>
        <v xml:space="preserve"> </v>
      </c>
      <c r="AT95" s="109" t="str">
        <f t="shared" ref="AT95:AT97" si="188">IF(AR95=3,"x"," ")</f>
        <v xml:space="preserve"> </v>
      </c>
      <c r="AU95" s="109" t="str">
        <f t="shared" ref="AU95:AU97" si="189">IF(AR95=5,"x"," ")</f>
        <v xml:space="preserve"> </v>
      </c>
      <c r="AV95" s="109" t="str">
        <f t="shared" ref="AV95:AV97" si="190">IF(AR95=2,"x"," ")</f>
        <v>x</v>
      </c>
      <c r="AW95" s="109" t="str">
        <f t="shared" ref="AW95:AW97" si="191">IF(AR95=7,"x"," ")</f>
        <v xml:space="preserve"> </v>
      </c>
      <c r="AX95" s="109" t="str">
        <f t="shared" ref="AX95:AX97" si="192">IF(AR95=6,"x"," ")</f>
        <v xml:space="preserve"> </v>
      </c>
      <c r="AY95" s="109" t="str">
        <f t="shared" ref="AY95:AY97" si="193">IF(AR95&gt;7,"x"," ")</f>
        <v xml:space="preserve"> </v>
      </c>
      <c r="AZ95" s="118">
        <f t="shared" ref="AZ95:AZ97" si="194">IF(AS95="x",1,(IF(AT95="x",1,(IF(AU95="x",1,0)))))</f>
        <v>0</v>
      </c>
      <c r="BA95" s="119">
        <f t="shared" ref="BA95:BA97" si="195">IF(AV95="x",1,(IF(AW95="x",1,0)))</f>
        <v>1</v>
      </c>
      <c r="BB95" s="119">
        <f t="shared" ref="BB95:BB97" si="196">IF(AX95="x",1,(IF(AY95="x",1,0)))</f>
        <v>0</v>
      </c>
      <c r="BC95" s="109">
        <f t="shared" ref="BC95:BC97" si="197">IF(BA95=1,1,(IF(BB95=1,1,0)))</f>
        <v>1</v>
      </c>
      <c r="BD95" s="79">
        <f t="shared" ref="BD95:BD97" si="198">COUNTIF(AM95:AN95,"&gt;0")</f>
        <v>0</v>
      </c>
      <c r="BE95" s="158" t="str">
        <f t="shared" ref="BE95:BE97" si="199">C95</f>
        <v>Connaître les exigences posées à son rôle dans la profession et motiver sa propre action</v>
      </c>
      <c r="BF95" s="165" t="s">
        <v>214</v>
      </c>
      <c r="BG95" s="158">
        <f t="shared" ref="BG95:BG97" si="200">X95</f>
        <v>0</v>
      </c>
      <c r="BH95" s="165"/>
    </row>
    <row r="96" spans="1:61" ht="45" x14ac:dyDescent="0.2">
      <c r="A96" s="162" t="str">
        <f t="shared" si="176"/>
        <v>X</v>
      </c>
      <c r="B96" s="163">
        <v>4.2</v>
      </c>
      <c r="C96" s="274" t="s">
        <v>301</v>
      </c>
      <c r="D96" s="275"/>
      <c r="E96" s="275"/>
      <c r="F96" s="275"/>
      <c r="G96" s="275"/>
      <c r="H96" s="275"/>
      <c r="I96" s="275"/>
      <c r="J96" s="275"/>
      <c r="K96" s="275"/>
      <c r="L96" s="275"/>
      <c r="M96" s="159"/>
      <c r="N96" s="160"/>
      <c r="O96" s="160"/>
      <c r="P96" s="160"/>
      <c r="Q96" s="160"/>
      <c r="R96" s="160"/>
      <c r="S96" s="160"/>
      <c r="T96" s="160"/>
      <c r="U96" s="160"/>
      <c r="V96" s="160"/>
      <c r="W96" s="161"/>
      <c r="X96" s="271"/>
      <c r="Y96" s="271"/>
      <c r="Z96" s="271"/>
      <c r="AA96" s="271"/>
      <c r="AB96" s="271"/>
      <c r="AC96" s="271"/>
      <c r="AD96" s="271"/>
      <c r="AE96" s="271"/>
      <c r="AF96" s="271"/>
      <c r="AG96" s="413"/>
      <c r="AH96" s="176" t="str">
        <f t="shared" si="177"/>
        <v>Attention - entrée obligatoire</v>
      </c>
      <c r="AI96" s="50" t="s">
        <v>12</v>
      </c>
      <c r="AJ96" s="50">
        <f t="shared" si="178"/>
        <v>1</v>
      </c>
      <c r="AK96" s="50">
        <f t="shared" si="179"/>
        <v>0</v>
      </c>
      <c r="AL96" s="113">
        <f t="shared" si="180"/>
        <v>0</v>
      </c>
      <c r="AM96" s="113">
        <f t="shared" si="181"/>
        <v>0</v>
      </c>
      <c r="AN96" s="113">
        <f t="shared" si="182"/>
        <v>0</v>
      </c>
      <c r="AO96" s="109">
        <f t="shared" si="183"/>
        <v>0</v>
      </c>
      <c r="AP96" s="109">
        <f t="shared" si="184"/>
        <v>0</v>
      </c>
      <c r="AQ96" s="109">
        <f t="shared" si="185"/>
        <v>2</v>
      </c>
      <c r="AR96" s="109">
        <f t="shared" si="186"/>
        <v>2</v>
      </c>
      <c r="AS96" s="109" t="str">
        <f t="shared" si="187"/>
        <v xml:space="preserve"> </v>
      </c>
      <c r="AT96" s="109" t="str">
        <f t="shared" si="188"/>
        <v xml:space="preserve"> </v>
      </c>
      <c r="AU96" s="109" t="str">
        <f t="shared" si="189"/>
        <v xml:space="preserve"> </v>
      </c>
      <c r="AV96" s="109" t="str">
        <f t="shared" si="190"/>
        <v>x</v>
      </c>
      <c r="AW96" s="109" t="str">
        <f t="shared" si="191"/>
        <v xml:space="preserve"> </v>
      </c>
      <c r="AX96" s="109" t="str">
        <f t="shared" si="192"/>
        <v xml:space="preserve"> </v>
      </c>
      <c r="AY96" s="109" t="str">
        <f t="shared" si="193"/>
        <v xml:space="preserve"> </v>
      </c>
      <c r="AZ96" s="118">
        <f t="shared" si="194"/>
        <v>0</v>
      </c>
      <c r="BA96" s="119">
        <f t="shared" si="195"/>
        <v>1</v>
      </c>
      <c r="BB96" s="119">
        <f t="shared" si="196"/>
        <v>0</v>
      </c>
      <c r="BC96" s="109">
        <f t="shared" si="197"/>
        <v>1</v>
      </c>
      <c r="BD96" s="79">
        <f t="shared" si="198"/>
        <v>0</v>
      </c>
      <c r="BE96" s="158" t="str">
        <f t="shared" si="199"/>
        <v>Travailler au sein d'une équipe en apportant et en faisant valoir ses propres compétences professionnelles</v>
      </c>
      <c r="BF96" s="165" t="s">
        <v>214</v>
      </c>
      <c r="BG96" s="158">
        <f t="shared" si="200"/>
        <v>0</v>
      </c>
      <c r="BH96" s="165"/>
    </row>
    <row r="97" spans="1:61" ht="45" x14ac:dyDescent="0.2">
      <c r="A97" s="162" t="str">
        <f t="shared" si="176"/>
        <v>X</v>
      </c>
      <c r="B97" s="163">
        <v>4.3</v>
      </c>
      <c r="C97" s="274" t="s">
        <v>280</v>
      </c>
      <c r="D97" s="275"/>
      <c r="E97" s="275"/>
      <c r="F97" s="275"/>
      <c r="G97" s="275"/>
      <c r="H97" s="275"/>
      <c r="I97" s="275"/>
      <c r="J97" s="275"/>
      <c r="K97" s="275"/>
      <c r="L97" s="275"/>
      <c r="M97" s="159"/>
      <c r="N97" s="160"/>
      <c r="O97" s="160"/>
      <c r="P97" s="160"/>
      <c r="Q97" s="160"/>
      <c r="R97" s="160"/>
      <c r="S97" s="160"/>
      <c r="T97" s="160"/>
      <c r="U97" s="160"/>
      <c r="V97" s="160"/>
      <c r="W97" s="161"/>
      <c r="X97" s="271"/>
      <c r="Y97" s="271"/>
      <c r="Z97" s="271"/>
      <c r="AA97" s="271"/>
      <c r="AB97" s="271"/>
      <c r="AC97" s="271"/>
      <c r="AD97" s="271"/>
      <c r="AE97" s="271"/>
      <c r="AF97" s="271"/>
      <c r="AG97" s="413"/>
      <c r="AH97" s="176" t="str">
        <f t="shared" si="177"/>
        <v>Attention - entrée obligatoire</v>
      </c>
      <c r="AI97" s="50" t="s">
        <v>12</v>
      </c>
      <c r="AJ97" s="50">
        <f t="shared" si="178"/>
        <v>1</v>
      </c>
      <c r="AK97" s="50">
        <f t="shared" si="179"/>
        <v>0</v>
      </c>
      <c r="AL97" s="113">
        <f t="shared" si="180"/>
        <v>0</v>
      </c>
      <c r="AM97" s="113">
        <f t="shared" si="181"/>
        <v>0</v>
      </c>
      <c r="AN97" s="113">
        <f t="shared" si="182"/>
        <v>0</v>
      </c>
      <c r="AO97" s="109">
        <f t="shared" si="183"/>
        <v>0</v>
      </c>
      <c r="AP97" s="109">
        <f t="shared" si="184"/>
        <v>0</v>
      </c>
      <c r="AQ97" s="109">
        <f t="shared" si="185"/>
        <v>2</v>
      </c>
      <c r="AR97" s="109">
        <f t="shared" si="186"/>
        <v>2</v>
      </c>
      <c r="AS97" s="109" t="str">
        <f t="shared" si="187"/>
        <v xml:space="preserve"> </v>
      </c>
      <c r="AT97" s="109" t="str">
        <f t="shared" si="188"/>
        <v xml:space="preserve"> </v>
      </c>
      <c r="AU97" s="109" t="str">
        <f t="shared" si="189"/>
        <v xml:space="preserve"> </v>
      </c>
      <c r="AV97" s="109" t="str">
        <f t="shared" si="190"/>
        <v>x</v>
      </c>
      <c r="AW97" s="109" t="str">
        <f t="shared" si="191"/>
        <v xml:space="preserve"> </v>
      </c>
      <c r="AX97" s="109" t="str">
        <f t="shared" si="192"/>
        <v xml:space="preserve"> </v>
      </c>
      <c r="AY97" s="109" t="str">
        <f t="shared" si="193"/>
        <v xml:space="preserve"> </v>
      </c>
      <c r="AZ97" s="118">
        <f t="shared" si="194"/>
        <v>0</v>
      </c>
      <c r="BA97" s="119">
        <f t="shared" si="195"/>
        <v>1</v>
      </c>
      <c r="BB97" s="119">
        <f t="shared" si="196"/>
        <v>0</v>
      </c>
      <c r="BC97" s="109">
        <f t="shared" si="197"/>
        <v>1</v>
      </c>
      <c r="BD97" s="79">
        <f t="shared" si="198"/>
        <v>0</v>
      </c>
      <c r="BE97" s="158" t="str">
        <f t="shared" si="199"/>
        <v>Etablir et entretenir des relations professionnelles et y mettre un terme</v>
      </c>
      <c r="BF97" s="165" t="s">
        <v>214</v>
      </c>
      <c r="BG97" s="158">
        <f t="shared" si="200"/>
        <v>0</v>
      </c>
      <c r="BH97" s="165"/>
    </row>
    <row r="98" spans="1:61" ht="45" x14ac:dyDescent="0.2">
      <c r="A98" s="162" t="str">
        <f t="shared" ref="A98" si="201">IF(BC98=1,"X"," ")</f>
        <v>X</v>
      </c>
      <c r="B98" s="163" t="s">
        <v>297</v>
      </c>
      <c r="C98" s="274" t="s">
        <v>281</v>
      </c>
      <c r="D98" s="275"/>
      <c r="E98" s="275"/>
      <c r="F98" s="275"/>
      <c r="G98" s="275"/>
      <c r="H98" s="275"/>
      <c r="I98" s="275"/>
      <c r="J98" s="275"/>
      <c r="K98" s="275"/>
      <c r="L98" s="275"/>
      <c r="M98" s="159"/>
      <c r="N98" s="160"/>
      <c r="O98" s="160"/>
      <c r="P98" s="160"/>
      <c r="Q98" s="160"/>
      <c r="R98" s="160"/>
      <c r="S98" s="160"/>
      <c r="T98" s="160"/>
      <c r="U98" s="160"/>
      <c r="V98" s="160"/>
      <c r="W98" s="161"/>
      <c r="X98" s="271"/>
      <c r="Y98" s="271"/>
      <c r="Z98" s="271"/>
      <c r="AA98" s="271"/>
      <c r="AB98" s="271"/>
      <c r="AC98" s="271"/>
      <c r="AD98" s="271"/>
      <c r="AE98" s="271"/>
      <c r="AF98" s="271"/>
      <c r="AG98" s="413"/>
      <c r="AH98" s="176" t="str">
        <f t="shared" ref="AH98" si="202">IF(BB98=1,"Attention - une seule évaluation par ligne est valable",(IF(BA98=1,"Attention - entrée obligatoire"," ")))</f>
        <v>Attention - entrée obligatoire</v>
      </c>
      <c r="AI98" s="50" t="s">
        <v>12</v>
      </c>
      <c r="AJ98" s="50">
        <f t="shared" ref="AJ98" si="203">IF(AV98="x",1,0)</f>
        <v>1</v>
      </c>
      <c r="AK98" s="50">
        <f t="shared" ref="AK98" si="204">AL98+AM98</f>
        <v>0</v>
      </c>
      <c r="AL98" s="113">
        <f t="shared" ref="AL98" si="205">COUNTIF(M98:Q98,"*")</f>
        <v>0</v>
      </c>
      <c r="AM98" s="113">
        <f t="shared" ref="AM98" si="206">COUNTIF(R98:W98,"*")</f>
        <v>0</v>
      </c>
      <c r="AN98" s="113">
        <f t="shared" ref="AN98" si="207">COUNTIF(X98,"*")</f>
        <v>0</v>
      </c>
      <c r="AO98" s="109">
        <f t="shared" ref="AO98" si="208">AL98*3</f>
        <v>0</v>
      </c>
      <c r="AP98" s="109">
        <f t="shared" ref="AP98" si="209">AM98*5</f>
        <v>0</v>
      </c>
      <c r="AQ98" s="109">
        <f t="shared" ref="AQ98" si="210">IF(AN98=1,0,2)</f>
        <v>2</v>
      </c>
      <c r="AR98" s="109">
        <f t="shared" ref="AR98" si="211">AO98+AP98+AQ98</f>
        <v>2</v>
      </c>
      <c r="AS98" s="109" t="str">
        <f t="shared" ref="AS98" si="212">IF(AR98=0,"x"," ")</f>
        <v xml:space="preserve"> </v>
      </c>
      <c r="AT98" s="109" t="str">
        <f t="shared" ref="AT98" si="213">IF(AR98=3,"x"," ")</f>
        <v xml:space="preserve"> </v>
      </c>
      <c r="AU98" s="109" t="str">
        <f t="shared" ref="AU98" si="214">IF(AR98=5,"x"," ")</f>
        <v xml:space="preserve"> </v>
      </c>
      <c r="AV98" s="109" t="str">
        <f t="shared" ref="AV98" si="215">IF(AR98=2,"x"," ")</f>
        <v>x</v>
      </c>
      <c r="AW98" s="109" t="str">
        <f t="shared" ref="AW98" si="216">IF(AR98=7,"x"," ")</f>
        <v xml:space="preserve"> </v>
      </c>
      <c r="AX98" s="109" t="str">
        <f t="shared" ref="AX98" si="217">IF(AR98=6,"x"," ")</f>
        <v xml:space="preserve"> </v>
      </c>
      <c r="AY98" s="109" t="str">
        <f t="shared" ref="AY98" si="218">IF(AR98&gt;7,"x"," ")</f>
        <v xml:space="preserve"> </v>
      </c>
      <c r="AZ98" s="118">
        <f t="shared" ref="AZ98" si="219">IF(AS98="x",1,(IF(AT98="x",1,(IF(AU98="x",1,0)))))</f>
        <v>0</v>
      </c>
      <c r="BA98" s="119">
        <f t="shared" ref="BA98" si="220">IF(AV98="x",1,(IF(AW98="x",1,0)))</f>
        <v>1</v>
      </c>
      <c r="BB98" s="119">
        <f t="shared" ref="BB98" si="221">IF(AX98="x",1,(IF(AY98="x",1,0)))</f>
        <v>0</v>
      </c>
      <c r="BC98" s="109">
        <f t="shared" ref="BC98" si="222">IF(BA98=1,1,(IF(BB98=1,1,0)))</f>
        <v>1</v>
      </c>
      <c r="BD98" s="79">
        <f t="shared" ref="BD98" si="223">COUNTIF(AM98:AN98,"&gt;0")</f>
        <v>0</v>
      </c>
      <c r="BE98" s="158" t="str">
        <f t="shared" ref="BE98" si="224">C98</f>
        <v>Participer à la communication vers l'extérieur</v>
      </c>
      <c r="BF98" s="165" t="s">
        <v>214</v>
      </c>
      <c r="BG98" s="158">
        <f t="shared" ref="BG98" si="225">X98</f>
        <v>0</v>
      </c>
      <c r="BH98" s="165"/>
    </row>
    <row r="99" spans="1:61" ht="30" customHeight="1" x14ac:dyDescent="0.35">
      <c r="A99" s="1"/>
      <c r="B99" s="48" t="s">
        <v>0</v>
      </c>
      <c r="C99" s="330" t="s">
        <v>353</v>
      </c>
      <c r="D99" s="330"/>
      <c r="E99" s="330"/>
      <c r="F99" s="330"/>
      <c r="G99" s="330"/>
      <c r="H99" s="330"/>
      <c r="I99" s="330"/>
      <c r="J99" s="330"/>
      <c r="K99" s="330"/>
      <c r="L99" s="331"/>
      <c r="M99" s="86">
        <v>6</v>
      </c>
      <c r="N99" s="87">
        <v>5.5</v>
      </c>
      <c r="O99" s="88">
        <v>5</v>
      </c>
      <c r="P99" s="87">
        <v>4.5</v>
      </c>
      <c r="Q99" s="88">
        <v>4</v>
      </c>
      <c r="R99" s="87">
        <v>3.5</v>
      </c>
      <c r="S99" s="88">
        <v>3</v>
      </c>
      <c r="T99" s="87">
        <v>2.5</v>
      </c>
      <c r="U99" s="88">
        <v>2</v>
      </c>
      <c r="V99" s="87">
        <v>1.5</v>
      </c>
      <c r="W99" s="89">
        <v>1</v>
      </c>
      <c r="X99" s="332" t="s">
        <v>95</v>
      </c>
      <c r="Y99" s="333"/>
      <c r="Z99" s="333"/>
      <c r="AA99" s="333"/>
      <c r="AB99" s="333"/>
      <c r="AC99" s="333"/>
      <c r="AD99" s="333"/>
      <c r="AE99" s="333"/>
      <c r="AF99" s="333"/>
      <c r="AG99" s="333"/>
      <c r="AH99" s="148"/>
      <c r="AI99" s="50"/>
      <c r="AJ99" s="50"/>
      <c r="AK99" s="50"/>
      <c r="AL99" s="50"/>
      <c r="AM99" s="50"/>
      <c r="AN99" s="50"/>
      <c r="AO99" s="50"/>
      <c r="AP99" s="50"/>
      <c r="AQ99" s="50"/>
      <c r="AR99" s="50"/>
      <c r="AS99" s="50"/>
      <c r="AT99" s="50"/>
      <c r="AU99" s="50"/>
      <c r="AV99" s="50"/>
      <c r="AW99" s="50"/>
      <c r="AX99" s="50"/>
      <c r="AY99" s="50"/>
      <c r="AZ99" s="50"/>
      <c r="BA99" s="50"/>
      <c r="BB99" s="50"/>
      <c r="BC99" s="50"/>
    </row>
    <row r="100" spans="1:61" ht="30" customHeight="1" x14ac:dyDescent="0.35">
      <c r="A100" s="1"/>
      <c r="B100" s="16">
        <v>5</v>
      </c>
      <c r="C100" s="336" t="s">
        <v>282</v>
      </c>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8"/>
      <c r="AH100" s="148"/>
      <c r="AI100" s="50"/>
      <c r="AJ100" s="50"/>
      <c r="AK100" s="50"/>
      <c r="AL100" s="50"/>
      <c r="AM100" s="50"/>
      <c r="AN100" s="50"/>
      <c r="AO100" s="50"/>
      <c r="AP100" s="50"/>
      <c r="AQ100" s="50"/>
      <c r="AR100" s="50"/>
      <c r="AS100" s="50"/>
      <c r="AT100" s="50"/>
      <c r="AU100" s="50"/>
      <c r="AV100" s="50"/>
      <c r="AW100" s="50"/>
      <c r="AX100" s="50"/>
      <c r="AY100" s="50"/>
      <c r="AZ100" s="50"/>
      <c r="BA100" s="50"/>
      <c r="BB100" s="50"/>
      <c r="BC100" s="50"/>
      <c r="BH100" s="183" t="s">
        <v>171</v>
      </c>
      <c r="BI100" s="178" t="str">
        <f>C100</f>
        <v>Participer à la planification, à la préparation et à l'évaluation d’activités adaptées aux besoins et aux capacités des personnes accompagnées</v>
      </c>
    </row>
    <row r="101" spans="1:61" ht="45" x14ac:dyDescent="0.2">
      <c r="A101" s="162" t="str">
        <f t="shared" ref="A101" si="226">IF(BC101=1,"X"," ")</f>
        <v>X</v>
      </c>
      <c r="B101" s="163">
        <v>5.0999999999999996</v>
      </c>
      <c r="C101" s="274" t="s">
        <v>354</v>
      </c>
      <c r="D101" s="275"/>
      <c r="E101" s="275"/>
      <c r="F101" s="275"/>
      <c r="G101" s="275"/>
      <c r="H101" s="275"/>
      <c r="I101" s="275"/>
      <c r="J101" s="275"/>
      <c r="K101" s="275"/>
      <c r="L101" s="275"/>
      <c r="M101" s="159"/>
      <c r="N101" s="160"/>
      <c r="O101" s="160"/>
      <c r="P101" s="160"/>
      <c r="Q101" s="160"/>
      <c r="R101" s="160"/>
      <c r="S101" s="160"/>
      <c r="T101" s="160"/>
      <c r="U101" s="160"/>
      <c r="V101" s="160"/>
      <c r="W101" s="161"/>
      <c r="X101" s="271"/>
      <c r="Y101" s="271"/>
      <c r="Z101" s="271"/>
      <c r="AA101" s="271"/>
      <c r="AB101" s="271"/>
      <c r="AC101" s="271"/>
      <c r="AD101" s="271"/>
      <c r="AE101" s="271"/>
      <c r="AF101" s="271"/>
      <c r="AG101" s="413"/>
      <c r="AH101" s="176" t="str">
        <f t="shared" ref="AH101" si="227">IF(BB101=1,"Attention - une seule évaluation par ligne est valable",(IF(BA101=1,"Attention - entrée obligatoire"," ")))</f>
        <v>Attention - entrée obligatoire</v>
      </c>
      <c r="AI101" s="50" t="s">
        <v>12</v>
      </c>
      <c r="AJ101" s="50">
        <f t="shared" ref="AJ101" si="228">IF(AV101="x",1,0)</f>
        <v>1</v>
      </c>
      <c r="AK101" s="50">
        <f t="shared" ref="AK101" si="229">AL101+AM101</f>
        <v>0</v>
      </c>
      <c r="AL101" s="113">
        <f t="shared" ref="AL101" si="230">COUNTIF(M101:Q101,"*")</f>
        <v>0</v>
      </c>
      <c r="AM101" s="113">
        <f t="shared" ref="AM101" si="231">COUNTIF(R101:W101,"*")</f>
        <v>0</v>
      </c>
      <c r="AN101" s="113">
        <f t="shared" ref="AN101" si="232">COUNTIF(X101,"*")</f>
        <v>0</v>
      </c>
      <c r="AO101" s="109">
        <f t="shared" ref="AO101" si="233">AL101*3</f>
        <v>0</v>
      </c>
      <c r="AP101" s="109">
        <f t="shared" ref="AP101" si="234">AM101*5</f>
        <v>0</v>
      </c>
      <c r="AQ101" s="109">
        <f t="shared" ref="AQ101" si="235">IF(AN101=1,0,2)</f>
        <v>2</v>
      </c>
      <c r="AR101" s="109">
        <f t="shared" ref="AR101" si="236">AO101+AP101+AQ101</f>
        <v>2</v>
      </c>
      <c r="AS101" s="109" t="str">
        <f t="shared" ref="AS101" si="237">IF(AR101=0,"x"," ")</f>
        <v xml:space="preserve"> </v>
      </c>
      <c r="AT101" s="109" t="str">
        <f t="shared" ref="AT101" si="238">IF(AR101=3,"x"," ")</f>
        <v xml:space="preserve"> </v>
      </c>
      <c r="AU101" s="109" t="str">
        <f t="shared" ref="AU101" si="239">IF(AR101=5,"x"," ")</f>
        <v xml:space="preserve"> </v>
      </c>
      <c r="AV101" s="109" t="str">
        <f t="shared" ref="AV101" si="240">IF(AR101=2,"x"," ")</f>
        <v>x</v>
      </c>
      <c r="AW101" s="109" t="str">
        <f t="shared" ref="AW101" si="241">IF(AR101=7,"x"," ")</f>
        <v xml:space="preserve"> </v>
      </c>
      <c r="AX101" s="109" t="str">
        <f t="shared" ref="AX101" si="242">IF(AR101=6,"x"," ")</f>
        <v xml:space="preserve"> </v>
      </c>
      <c r="AY101" s="109" t="str">
        <f t="shared" ref="AY101" si="243">IF(AR101&gt;7,"x"," ")</f>
        <v xml:space="preserve"> </v>
      </c>
      <c r="AZ101" s="118">
        <f t="shared" ref="AZ101" si="244">IF(AS101="x",1,(IF(AT101="x",1,(IF(AU101="x",1,0)))))</f>
        <v>0</v>
      </c>
      <c r="BA101" s="119">
        <f t="shared" ref="BA101" si="245">IF(AV101="x",1,(IF(AW101="x",1,0)))</f>
        <v>1</v>
      </c>
      <c r="BB101" s="119">
        <f t="shared" ref="BB101" si="246">IF(AX101="x",1,(IF(AY101="x",1,0)))</f>
        <v>0</v>
      </c>
      <c r="BC101" s="109">
        <f t="shared" ref="BC101" si="247">IF(BA101=1,1,(IF(BB101=1,1,0)))</f>
        <v>1</v>
      </c>
      <c r="BD101" s="79">
        <f t="shared" ref="BD101" si="248">COUNTIF(AM101:AN101,"&gt;0")</f>
        <v>0</v>
      </c>
      <c r="BE101" s="158" t="str">
        <f t="shared" ref="BE101" si="249">C101</f>
        <v>Planifier et préparer des activités dans le cadre du travail socio-éducatif de manière autonome</v>
      </c>
      <c r="BF101" s="165" t="s">
        <v>214</v>
      </c>
      <c r="BG101" s="158">
        <f t="shared" ref="BG101" si="250">X101</f>
        <v>0</v>
      </c>
      <c r="BH101" s="165"/>
    </row>
    <row r="102" spans="1:61" ht="45" x14ac:dyDescent="0.2">
      <c r="A102" s="162" t="str">
        <f t="shared" ref="A102" si="251">IF(BC102=1,"X"," ")</f>
        <v>X</v>
      </c>
      <c r="B102" s="163" t="s">
        <v>295</v>
      </c>
      <c r="C102" s="274" t="s">
        <v>302</v>
      </c>
      <c r="D102" s="275"/>
      <c r="E102" s="275"/>
      <c r="F102" s="275"/>
      <c r="G102" s="275"/>
      <c r="H102" s="275"/>
      <c r="I102" s="275"/>
      <c r="J102" s="275"/>
      <c r="K102" s="275"/>
      <c r="L102" s="275"/>
      <c r="M102" s="159"/>
      <c r="N102" s="160"/>
      <c r="O102" s="160"/>
      <c r="P102" s="160"/>
      <c r="Q102" s="160"/>
      <c r="R102" s="160"/>
      <c r="S102" s="160"/>
      <c r="T102" s="160"/>
      <c r="U102" s="160"/>
      <c r="V102" s="160"/>
      <c r="W102" s="161"/>
      <c r="X102" s="271"/>
      <c r="Y102" s="271"/>
      <c r="Z102" s="271"/>
      <c r="AA102" s="271"/>
      <c r="AB102" s="271"/>
      <c r="AC102" s="271"/>
      <c r="AD102" s="271"/>
      <c r="AE102" s="271"/>
      <c r="AF102" s="271"/>
      <c r="AG102" s="413"/>
      <c r="AH102" s="176" t="str">
        <f t="shared" ref="AH102" si="252">IF(BB102=1,"Attention - une seule évaluation par ligne est valable",(IF(BA102=1,"Attention - entrée obligatoire"," ")))</f>
        <v>Attention - entrée obligatoire</v>
      </c>
      <c r="AI102" s="50" t="s">
        <v>12</v>
      </c>
      <c r="AJ102" s="50">
        <f t="shared" ref="AJ102" si="253">IF(AV102="x",1,0)</f>
        <v>1</v>
      </c>
      <c r="AK102" s="50">
        <f t="shared" ref="AK102" si="254">AL102+AM102</f>
        <v>0</v>
      </c>
      <c r="AL102" s="113">
        <f t="shared" ref="AL102" si="255">COUNTIF(M102:Q102,"*")</f>
        <v>0</v>
      </c>
      <c r="AM102" s="113">
        <f t="shared" ref="AM102" si="256">COUNTIF(R102:W102,"*")</f>
        <v>0</v>
      </c>
      <c r="AN102" s="113">
        <f t="shared" ref="AN102" si="257">COUNTIF(X102,"*")</f>
        <v>0</v>
      </c>
      <c r="AO102" s="109">
        <f t="shared" ref="AO102" si="258">AL102*3</f>
        <v>0</v>
      </c>
      <c r="AP102" s="109">
        <f t="shared" ref="AP102" si="259">AM102*5</f>
        <v>0</v>
      </c>
      <c r="AQ102" s="109">
        <f t="shared" ref="AQ102" si="260">IF(AN102=1,0,2)</f>
        <v>2</v>
      </c>
      <c r="AR102" s="109">
        <f t="shared" ref="AR102" si="261">AO102+AP102+AQ102</f>
        <v>2</v>
      </c>
      <c r="AS102" s="109" t="str">
        <f t="shared" ref="AS102" si="262">IF(AR102=0,"x"," ")</f>
        <v xml:space="preserve"> </v>
      </c>
      <c r="AT102" s="109" t="str">
        <f t="shared" ref="AT102" si="263">IF(AR102=3,"x"," ")</f>
        <v xml:space="preserve"> </v>
      </c>
      <c r="AU102" s="109" t="str">
        <f t="shared" ref="AU102" si="264">IF(AR102=5,"x"," ")</f>
        <v xml:space="preserve"> </v>
      </c>
      <c r="AV102" s="109" t="str">
        <f t="shared" ref="AV102" si="265">IF(AR102=2,"x"," ")</f>
        <v>x</v>
      </c>
      <c r="AW102" s="109" t="str">
        <f t="shared" ref="AW102" si="266">IF(AR102=7,"x"," ")</f>
        <v xml:space="preserve"> </v>
      </c>
      <c r="AX102" s="109" t="str">
        <f t="shared" ref="AX102" si="267">IF(AR102=6,"x"," ")</f>
        <v xml:space="preserve"> </v>
      </c>
      <c r="AY102" s="109" t="str">
        <f t="shared" ref="AY102" si="268">IF(AR102&gt;7,"x"," ")</f>
        <v xml:space="preserve"> </v>
      </c>
      <c r="AZ102" s="118">
        <f t="shared" ref="AZ102" si="269">IF(AS102="x",1,(IF(AT102="x",1,(IF(AU102="x",1,0)))))</f>
        <v>0</v>
      </c>
      <c r="BA102" s="119">
        <f t="shared" ref="BA102" si="270">IF(AV102="x",1,(IF(AW102="x",1,0)))</f>
        <v>1</v>
      </c>
      <c r="BB102" s="119">
        <f t="shared" ref="BB102" si="271">IF(AX102="x",1,(IF(AY102="x",1,0)))</f>
        <v>0</v>
      </c>
      <c r="BC102" s="109">
        <f t="shared" ref="BC102" si="272">IF(BA102=1,1,(IF(BB102=1,1,0)))</f>
        <v>1</v>
      </c>
      <c r="BD102" s="79">
        <f t="shared" ref="BD102" si="273">COUNTIF(AM102:AN102,"&gt;0")</f>
        <v>0</v>
      </c>
      <c r="BE102" s="158" t="str">
        <f t="shared" ref="BE102" si="274">C102</f>
        <v xml:space="preserve">Evaluer ses propres activités </v>
      </c>
      <c r="BF102" s="165" t="s">
        <v>214</v>
      </c>
      <c r="BG102" s="158">
        <f t="shared" ref="BG102" si="275">X102</f>
        <v>0</v>
      </c>
      <c r="BH102" s="165"/>
    </row>
    <row r="103" spans="1:61" ht="30" customHeight="1" x14ac:dyDescent="0.35">
      <c r="A103" s="1"/>
      <c r="B103" s="48" t="s">
        <v>0</v>
      </c>
      <c r="C103" s="330" t="s">
        <v>353</v>
      </c>
      <c r="D103" s="330"/>
      <c r="E103" s="330"/>
      <c r="F103" s="330"/>
      <c r="G103" s="330"/>
      <c r="H103" s="330"/>
      <c r="I103" s="330"/>
      <c r="J103" s="330"/>
      <c r="K103" s="330"/>
      <c r="L103" s="331"/>
      <c r="M103" s="86">
        <v>6</v>
      </c>
      <c r="N103" s="87">
        <v>5.5</v>
      </c>
      <c r="O103" s="88">
        <v>5</v>
      </c>
      <c r="P103" s="87">
        <v>4.5</v>
      </c>
      <c r="Q103" s="88">
        <v>4</v>
      </c>
      <c r="R103" s="87">
        <v>3.5</v>
      </c>
      <c r="S103" s="88">
        <v>3</v>
      </c>
      <c r="T103" s="87">
        <v>2.5</v>
      </c>
      <c r="U103" s="88">
        <v>2</v>
      </c>
      <c r="V103" s="87">
        <v>1.5</v>
      </c>
      <c r="W103" s="89">
        <v>1</v>
      </c>
      <c r="X103" s="332" t="s">
        <v>95</v>
      </c>
      <c r="Y103" s="333"/>
      <c r="Z103" s="333"/>
      <c r="AA103" s="333"/>
      <c r="AB103" s="333"/>
      <c r="AC103" s="333"/>
      <c r="AD103" s="333"/>
      <c r="AE103" s="333"/>
      <c r="AF103" s="333"/>
      <c r="AG103" s="333"/>
      <c r="AH103" s="148"/>
      <c r="AI103" s="50"/>
      <c r="AJ103" s="50"/>
      <c r="AK103" s="50"/>
      <c r="AL103" s="50"/>
      <c r="AM103" s="50"/>
      <c r="AN103" s="50"/>
      <c r="AO103" s="50"/>
      <c r="AP103" s="50"/>
      <c r="AQ103" s="50"/>
      <c r="AR103" s="50"/>
      <c r="AS103" s="50"/>
      <c r="AT103" s="50"/>
      <c r="AU103" s="50"/>
      <c r="AV103" s="50"/>
      <c r="AW103" s="50"/>
      <c r="AX103" s="50"/>
      <c r="AY103" s="50"/>
      <c r="AZ103" s="50"/>
      <c r="BA103" s="50"/>
      <c r="BB103" s="50"/>
      <c r="BC103" s="50"/>
    </row>
    <row r="104" spans="1:61" ht="30" customHeight="1" x14ac:dyDescent="0.35">
      <c r="A104" s="1"/>
      <c r="B104" s="16">
        <v>6</v>
      </c>
      <c r="C104" s="409" t="s">
        <v>303</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8"/>
      <c r="AH104" s="148"/>
      <c r="AI104" s="50"/>
      <c r="AJ104" s="50"/>
      <c r="AK104" s="50"/>
      <c r="AL104" s="50"/>
      <c r="AM104" s="50"/>
      <c r="AN104" s="50"/>
      <c r="AO104" s="50"/>
      <c r="AP104" s="50"/>
      <c r="AQ104" s="50"/>
      <c r="AR104" s="50"/>
      <c r="AS104" s="50"/>
      <c r="AT104" s="50"/>
      <c r="AU104" s="50"/>
      <c r="AV104" s="50"/>
      <c r="AW104" s="50"/>
      <c r="AX104" s="50"/>
      <c r="AY104" s="50"/>
      <c r="AZ104" s="50"/>
      <c r="BA104" s="50"/>
      <c r="BB104" s="50"/>
      <c r="BC104" s="50"/>
      <c r="BH104" s="183" t="s">
        <v>171</v>
      </c>
      <c r="BI104" s="178" t="str">
        <f>C104</f>
        <v>Tenir compte du cadre de travail propre à l'entreprise, recourir aux techniques de travail et outils professionnels généralement utilisés</v>
      </c>
    </row>
    <row r="105" spans="1:61" ht="45" x14ac:dyDescent="0.2">
      <c r="A105" s="162" t="str">
        <f t="shared" ref="A105:A106" si="276">IF(BC105=1,"X"," ")</f>
        <v>X</v>
      </c>
      <c r="B105" s="163">
        <v>6.1</v>
      </c>
      <c r="C105" s="274" t="s">
        <v>330</v>
      </c>
      <c r="D105" s="275"/>
      <c r="E105" s="275"/>
      <c r="F105" s="275"/>
      <c r="G105" s="275"/>
      <c r="H105" s="275"/>
      <c r="I105" s="275"/>
      <c r="J105" s="275"/>
      <c r="K105" s="275"/>
      <c r="L105" s="275"/>
      <c r="M105" s="159"/>
      <c r="N105" s="160"/>
      <c r="O105" s="160"/>
      <c r="P105" s="160"/>
      <c r="Q105" s="160"/>
      <c r="R105" s="160"/>
      <c r="S105" s="160"/>
      <c r="T105" s="160"/>
      <c r="U105" s="160"/>
      <c r="V105" s="160"/>
      <c r="W105" s="161"/>
      <c r="X105" s="271"/>
      <c r="Y105" s="271"/>
      <c r="Z105" s="271"/>
      <c r="AA105" s="271"/>
      <c r="AB105" s="271"/>
      <c r="AC105" s="271"/>
      <c r="AD105" s="271"/>
      <c r="AE105" s="271"/>
      <c r="AF105" s="271"/>
      <c r="AG105" s="413"/>
      <c r="AH105" s="176" t="str">
        <f t="shared" ref="AH105:AH106" si="277">IF(BB105=1,"Attention - une seule évaluation par ligne est valable",(IF(BA105=1,"Attention - entrée obligatoire"," ")))</f>
        <v>Attention - entrée obligatoire</v>
      </c>
      <c r="AI105" s="50" t="s">
        <v>12</v>
      </c>
      <c r="AJ105" s="50">
        <f t="shared" ref="AJ105:AJ106" si="278">IF(AV105="x",1,0)</f>
        <v>1</v>
      </c>
      <c r="AK105" s="50">
        <f t="shared" ref="AK105:AK106" si="279">AL105+AM105</f>
        <v>0</v>
      </c>
      <c r="AL105" s="113">
        <f t="shared" ref="AL105:AL106" si="280">COUNTIF(M105:Q105,"*")</f>
        <v>0</v>
      </c>
      <c r="AM105" s="113">
        <f t="shared" ref="AM105:AM106" si="281">COUNTIF(R105:W105,"*")</f>
        <v>0</v>
      </c>
      <c r="AN105" s="113">
        <f t="shared" ref="AN105:AN106" si="282">COUNTIF(X105,"*")</f>
        <v>0</v>
      </c>
      <c r="AO105" s="109">
        <f t="shared" ref="AO105:AO106" si="283">AL105*3</f>
        <v>0</v>
      </c>
      <c r="AP105" s="109">
        <f t="shared" ref="AP105:AP106" si="284">AM105*5</f>
        <v>0</v>
      </c>
      <c r="AQ105" s="109">
        <f t="shared" ref="AQ105:AQ106" si="285">IF(AN105=1,0,2)</f>
        <v>2</v>
      </c>
      <c r="AR105" s="109">
        <f t="shared" ref="AR105:AR106" si="286">AO105+AP105+AQ105</f>
        <v>2</v>
      </c>
      <c r="AS105" s="109" t="str">
        <f t="shared" ref="AS105:AS106" si="287">IF(AR105=0,"x"," ")</f>
        <v xml:space="preserve"> </v>
      </c>
      <c r="AT105" s="109" t="str">
        <f t="shared" ref="AT105:AT106" si="288">IF(AR105=3,"x"," ")</f>
        <v xml:space="preserve"> </v>
      </c>
      <c r="AU105" s="109" t="str">
        <f t="shared" ref="AU105:AU106" si="289">IF(AR105=5,"x"," ")</f>
        <v xml:space="preserve"> </v>
      </c>
      <c r="AV105" s="109" t="str">
        <f t="shared" ref="AV105:AV106" si="290">IF(AR105=2,"x"," ")</f>
        <v>x</v>
      </c>
      <c r="AW105" s="109" t="str">
        <f t="shared" ref="AW105:AW106" si="291">IF(AR105=7,"x"," ")</f>
        <v xml:space="preserve"> </v>
      </c>
      <c r="AX105" s="109" t="str">
        <f t="shared" ref="AX105:AX106" si="292">IF(AR105=6,"x"," ")</f>
        <v xml:space="preserve"> </v>
      </c>
      <c r="AY105" s="109" t="str">
        <f t="shared" ref="AY105:AY106" si="293">IF(AR105&gt;7,"x"," ")</f>
        <v xml:space="preserve"> </v>
      </c>
      <c r="AZ105" s="118">
        <f t="shared" ref="AZ105:AZ106" si="294">IF(AS105="x",1,(IF(AT105="x",1,(IF(AU105="x",1,0)))))</f>
        <v>0</v>
      </c>
      <c r="BA105" s="119">
        <f t="shared" ref="BA105:BA106" si="295">IF(AV105="x",1,(IF(AW105="x",1,0)))</f>
        <v>1</v>
      </c>
      <c r="BB105" s="119">
        <f t="shared" ref="BB105:BB106" si="296">IF(AX105="x",1,(IF(AY105="x",1,0)))</f>
        <v>0</v>
      </c>
      <c r="BC105" s="109">
        <f t="shared" ref="BC105:BC106" si="297">IF(BA105=1,1,(IF(BB105=1,1,0)))</f>
        <v>1</v>
      </c>
      <c r="BD105" s="79">
        <f t="shared" ref="BD105:BD106" si="298">COUNTIF(AM105:AN105,"&gt;0")</f>
        <v>0</v>
      </c>
      <c r="BE105" s="158" t="str">
        <f t="shared" ref="BE105:BE106" si="299">C105</f>
        <v>Faire usage des procédés, applications informatiques, documents et formulaires de l’entreprise</v>
      </c>
      <c r="BF105" s="165" t="s">
        <v>214</v>
      </c>
      <c r="BG105" s="158">
        <f t="shared" ref="BG105:BG106" si="300">X105</f>
        <v>0</v>
      </c>
      <c r="BH105" s="165"/>
    </row>
    <row r="106" spans="1:61" ht="45" x14ac:dyDescent="0.2">
      <c r="A106" s="162" t="str">
        <f t="shared" si="276"/>
        <v>X</v>
      </c>
      <c r="B106" s="163">
        <v>6.2</v>
      </c>
      <c r="C106" s="274" t="s">
        <v>304</v>
      </c>
      <c r="D106" s="275"/>
      <c r="E106" s="275"/>
      <c r="F106" s="275"/>
      <c r="G106" s="275"/>
      <c r="H106" s="275"/>
      <c r="I106" s="275"/>
      <c r="J106" s="275"/>
      <c r="K106" s="275"/>
      <c r="L106" s="275"/>
      <c r="M106" s="159"/>
      <c r="N106" s="160"/>
      <c r="O106" s="160"/>
      <c r="P106" s="160"/>
      <c r="Q106" s="160"/>
      <c r="R106" s="160"/>
      <c r="S106" s="160"/>
      <c r="T106" s="160"/>
      <c r="U106" s="160"/>
      <c r="V106" s="160"/>
      <c r="W106" s="161"/>
      <c r="X106" s="271"/>
      <c r="Y106" s="271"/>
      <c r="Z106" s="271"/>
      <c r="AA106" s="271"/>
      <c r="AB106" s="271"/>
      <c r="AC106" s="271"/>
      <c r="AD106" s="271"/>
      <c r="AE106" s="271"/>
      <c r="AF106" s="271"/>
      <c r="AG106" s="413"/>
      <c r="AH106" s="176" t="str">
        <f t="shared" si="277"/>
        <v>Attention - entrée obligatoire</v>
      </c>
      <c r="AI106" s="50" t="s">
        <v>12</v>
      </c>
      <c r="AJ106" s="50">
        <f t="shared" si="278"/>
        <v>1</v>
      </c>
      <c r="AK106" s="50">
        <f t="shared" si="279"/>
        <v>0</v>
      </c>
      <c r="AL106" s="113">
        <f t="shared" si="280"/>
        <v>0</v>
      </c>
      <c r="AM106" s="113">
        <f t="shared" si="281"/>
        <v>0</v>
      </c>
      <c r="AN106" s="113">
        <f t="shared" si="282"/>
        <v>0</v>
      </c>
      <c r="AO106" s="109">
        <f t="shared" si="283"/>
        <v>0</v>
      </c>
      <c r="AP106" s="109">
        <f t="shared" si="284"/>
        <v>0</v>
      </c>
      <c r="AQ106" s="109">
        <f t="shared" si="285"/>
        <v>2</v>
      </c>
      <c r="AR106" s="109">
        <f t="shared" si="286"/>
        <v>2</v>
      </c>
      <c r="AS106" s="109" t="str">
        <f t="shared" si="287"/>
        <v xml:space="preserve"> </v>
      </c>
      <c r="AT106" s="109" t="str">
        <f t="shared" si="288"/>
        <v xml:space="preserve"> </v>
      </c>
      <c r="AU106" s="109" t="str">
        <f t="shared" si="289"/>
        <v xml:space="preserve"> </v>
      </c>
      <c r="AV106" s="109" t="str">
        <f t="shared" si="290"/>
        <v>x</v>
      </c>
      <c r="AW106" s="109" t="str">
        <f t="shared" si="291"/>
        <v xml:space="preserve"> </v>
      </c>
      <c r="AX106" s="109" t="str">
        <f t="shared" si="292"/>
        <v xml:space="preserve"> </v>
      </c>
      <c r="AY106" s="109" t="str">
        <f t="shared" si="293"/>
        <v xml:space="preserve"> </v>
      </c>
      <c r="AZ106" s="118">
        <f t="shared" si="294"/>
        <v>0</v>
      </c>
      <c r="BA106" s="119">
        <f t="shared" si="295"/>
        <v>1</v>
      </c>
      <c r="BB106" s="119">
        <f t="shared" si="296"/>
        <v>0</v>
      </c>
      <c r="BC106" s="109">
        <f t="shared" si="297"/>
        <v>1</v>
      </c>
      <c r="BD106" s="79">
        <f t="shared" si="298"/>
        <v>0</v>
      </c>
      <c r="BE106" s="158" t="str">
        <f t="shared" si="299"/>
        <v xml:space="preserve">Participer à l'entretien de l'infrastructure et des appareils </v>
      </c>
      <c r="BF106" s="165" t="s">
        <v>214</v>
      </c>
      <c r="BG106" s="158">
        <f t="shared" si="300"/>
        <v>0</v>
      </c>
      <c r="BH106" s="165"/>
    </row>
    <row r="107" spans="1:61" ht="30" customHeight="1" x14ac:dyDescent="0.35">
      <c r="A107" s="1"/>
      <c r="B107" s="48" t="s">
        <v>0</v>
      </c>
      <c r="C107" s="330" t="s">
        <v>353</v>
      </c>
      <c r="D107" s="330"/>
      <c r="E107" s="330"/>
      <c r="F107" s="330"/>
      <c r="G107" s="330"/>
      <c r="H107" s="330"/>
      <c r="I107" s="330"/>
      <c r="J107" s="330"/>
      <c r="K107" s="330"/>
      <c r="L107" s="331"/>
      <c r="M107" s="86">
        <v>6</v>
      </c>
      <c r="N107" s="87">
        <v>5.5</v>
      </c>
      <c r="O107" s="88">
        <v>5</v>
      </c>
      <c r="P107" s="87">
        <v>4.5</v>
      </c>
      <c r="Q107" s="88">
        <v>4</v>
      </c>
      <c r="R107" s="87">
        <v>3.5</v>
      </c>
      <c r="S107" s="88">
        <v>3</v>
      </c>
      <c r="T107" s="87">
        <v>2.5</v>
      </c>
      <c r="U107" s="88">
        <v>2</v>
      </c>
      <c r="V107" s="87">
        <v>1.5</v>
      </c>
      <c r="W107" s="89">
        <v>1</v>
      </c>
      <c r="X107" s="332" t="s">
        <v>95</v>
      </c>
      <c r="Y107" s="333"/>
      <c r="Z107" s="333"/>
      <c r="AA107" s="333"/>
      <c r="AB107" s="333"/>
      <c r="AC107" s="333"/>
      <c r="AD107" s="333"/>
      <c r="AE107" s="333"/>
      <c r="AF107" s="333"/>
      <c r="AG107" s="333"/>
      <c r="AH107" s="148"/>
      <c r="AI107" s="50"/>
      <c r="AJ107" s="50"/>
      <c r="AK107" s="50"/>
      <c r="AL107" s="50"/>
      <c r="AM107" s="50"/>
      <c r="AN107" s="50"/>
      <c r="AO107" s="50"/>
      <c r="AP107" s="50"/>
      <c r="AQ107" s="50"/>
      <c r="AR107" s="50"/>
      <c r="AS107" s="50"/>
      <c r="AT107" s="50"/>
      <c r="AU107" s="50"/>
      <c r="AV107" s="50"/>
      <c r="AW107" s="50"/>
      <c r="AX107" s="50"/>
      <c r="AY107" s="50"/>
      <c r="AZ107" s="50"/>
      <c r="BA107" s="50"/>
      <c r="BB107" s="50"/>
      <c r="BC107" s="50"/>
    </row>
    <row r="108" spans="1:61" ht="30" customHeight="1" x14ac:dyDescent="0.35">
      <c r="A108" s="1"/>
      <c r="B108" s="16">
        <v>7</v>
      </c>
      <c r="C108" s="336" t="s">
        <v>305</v>
      </c>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8"/>
      <c r="AH108" s="148"/>
      <c r="AI108" s="50"/>
      <c r="AJ108" s="50"/>
      <c r="AK108" s="50"/>
      <c r="AL108" s="50"/>
      <c r="AM108" s="50"/>
      <c r="AN108" s="50"/>
      <c r="AO108" s="50"/>
      <c r="AP108" s="50"/>
      <c r="AQ108" s="50"/>
      <c r="AR108" s="50"/>
      <c r="AS108" s="50"/>
      <c r="AT108" s="50"/>
      <c r="AU108" s="50"/>
      <c r="AV108" s="50"/>
      <c r="AW108" s="50"/>
      <c r="AX108" s="50"/>
      <c r="AY108" s="50"/>
      <c r="AZ108" s="50"/>
      <c r="BA108" s="50"/>
      <c r="BB108" s="50"/>
      <c r="BC108" s="50"/>
      <c r="BH108" s="183" t="s">
        <v>171</v>
      </c>
      <c r="BI108" s="178" t="str">
        <f>C108</f>
        <v>Connaître le cadre, la mission et le contexte sociopolitique de l’institution</v>
      </c>
    </row>
    <row r="109" spans="1:61" ht="45" x14ac:dyDescent="0.2">
      <c r="A109" s="162" t="str">
        <f t="shared" ref="A109:A110" si="301">IF(BC109=1,"X"," ")</f>
        <v>X</v>
      </c>
      <c r="B109" s="163">
        <v>7.1</v>
      </c>
      <c r="C109" s="274" t="s">
        <v>331</v>
      </c>
      <c r="D109" s="275"/>
      <c r="E109" s="275"/>
      <c r="F109" s="275"/>
      <c r="G109" s="275"/>
      <c r="H109" s="275"/>
      <c r="I109" s="275"/>
      <c r="J109" s="275"/>
      <c r="K109" s="275"/>
      <c r="L109" s="275"/>
      <c r="M109" s="159"/>
      <c r="N109" s="160"/>
      <c r="O109" s="160"/>
      <c r="P109" s="160"/>
      <c r="Q109" s="160"/>
      <c r="R109" s="160"/>
      <c r="S109" s="160"/>
      <c r="T109" s="160"/>
      <c r="U109" s="160"/>
      <c r="V109" s="160"/>
      <c r="W109" s="161"/>
      <c r="X109" s="271"/>
      <c r="Y109" s="271"/>
      <c r="Z109" s="271"/>
      <c r="AA109" s="271"/>
      <c r="AB109" s="271"/>
      <c r="AC109" s="271"/>
      <c r="AD109" s="271"/>
      <c r="AE109" s="271"/>
      <c r="AF109" s="271"/>
      <c r="AG109" s="413"/>
      <c r="AH109" s="176" t="str">
        <f t="shared" ref="AH109:AH110" si="302">IF(BB109=1,"Attention - une seule évaluation par ligne est valable",(IF(BA109=1,"Attention - entrée obligatoire"," ")))</f>
        <v>Attention - entrée obligatoire</v>
      </c>
      <c r="AI109" s="50" t="s">
        <v>12</v>
      </c>
      <c r="AJ109" s="50">
        <f t="shared" ref="AJ109:AJ110" si="303">IF(AV109="x",1,0)</f>
        <v>1</v>
      </c>
      <c r="AK109" s="50">
        <f t="shared" ref="AK109:AK110" si="304">AL109+AM109</f>
        <v>0</v>
      </c>
      <c r="AL109" s="113">
        <f t="shared" ref="AL109:AL110" si="305">COUNTIF(M109:Q109,"*")</f>
        <v>0</v>
      </c>
      <c r="AM109" s="113">
        <f t="shared" ref="AM109:AM110" si="306">COUNTIF(R109:W109,"*")</f>
        <v>0</v>
      </c>
      <c r="AN109" s="113">
        <f t="shared" ref="AN109:AN110" si="307">COUNTIF(X109,"*")</f>
        <v>0</v>
      </c>
      <c r="AO109" s="109">
        <f t="shared" ref="AO109:AO110" si="308">AL109*3</f>
        <v>0</v>
      </c>
      <c r="AP109" s="109">
        <f t="shared" ref="AP109:AP110" si="309">AM109*5</f>
        <v>0</v>
      </c>
      <c r="AQ109" s="109">
        <f t="shared" ref="AQ109:AQ110" si="310">IF(AN109=1,0,2)</f>
        <v>2</v>
      </c>
      <c r="AR109" s="109">
        <f t="shared" ref="AR109:AR110" si="311">AO109+AP109+AQ109</f>
        <v>2</v>
      </c>
      <c r="AS109" s="109" t="str">
        <f t="shared" ref="AS109:AS110" si="312">IF(AR109=0,"x"," ")</f>
        <v xml:space="preserve"> </v>
      </c>
      <c r="AT109" s="109" t="str">
        <f t="shared" ref="AT109:AT110" si="313">IF(AR109=3,"x"," ")</f>
        <v xml:space="preserve"> </v>
      </c>
      <c r="AU109" s="109" t="str">
        <f t="shared" ref="AU109:AU110" si="314">IF(AR109=5,"x"," ")</f>
        <v xml:space="preserve"> </v>
      </c>
      <c r="AV109" s="109" t="str">
        <f t="shared" ref="AV109:AV110" si="315">IF(AR109=2,"x"," ")</f>
        <v>x</v>
      </c>
      <c r="AW109" s="109" t="str">
        <f t="shared" ref="AW109:AW110" si="316">IF(AR109=7,"x"," ")</f>
        <v xml:space="preserve"> </v>
      </c>
      <c r="AX109" s="109" t="str">
        <f t="shared" ref="AX109:AX110" si="317">IF(AR109=6,"x"," ")</f>
        <v xml:space="preserve"> </v>
      </c>
      <c r="AY109" s="109" t="str">
        <f t="shared" ref="AY109:AY110" si="318">IF(AR109&gt;7,"x"," ")</f>
        <v xml:space="preserve"> </v>
      </c>
      <c r="AZ109" s="118">
        <f t="shared" ref="AZ109:AZ110" si="319">IF(AS109="x",1,(IF(AT109="x",1,(IF(AU109="x",1,0)))))</f>
        <v>0</v>
      </c>
      <c r="BA109" s="119">
        <f t="shared" ref="BA109:BA110" si="320">IF(AV109="x",1,(IF(AW109="x",1,0)))</f>
        <v>1</v>
      </c>
      <c r="BB109" s="119">
        <f t="shared" ref="BB109:BB110" si="321">IF(AX109="x",1,(IF(AY109="x",1,0)))</f>
        <v>0</v>
      </c>
      <c r="BC109" s="109">
        <f t="shared" ref="BC109:BC110" si="322">IF(BA109=1,1,(IF(BB109=1,1,0)))</f>
        <v>1</v>
      </c>
      <c r="BD109" s="79">
        <f t="shared" ref="BD109:BD110" si="323">COUNTIF(AM109:AN109,"&gt;0")</f>
        <v>0</v>
      </c>
      <c r="BE109" s="158" t="str">
        <f t="shared" ref="BE109:BE110" si="324">C109</f>
        <v>Disposer d’une connaissance de base de l’organisation adoptée ou en vigueur dans le domaine social</v>
      </c>
      <c r="BF109" s="165" t="s">
        <v>214</v>
      </c>
      <c r="BG109" s="158">
        <f t="shared" ref="BG109:BG110" si="325">X109</f>
        <v>0</v>
      </c>
      <c r="BH109" s="165"/>
    </row>
    <row r="110" spans="1:61" ht="45" x14ac:dyDescent="0.2">
      <c r="A110" s="162" t="str">
        <f t="shared" si="301"/>
        <v>X</v>
      </c>
      <c r="B110" s="163">
        <v>7.2</v>
      </c>
      <c r="C110" s="274" t="s">
        <v>355</v>
      </c>
      <c r="D110" s="275"/>
      <c r="E110" s="275"/>
      <c r="F110" s="275"/>
      <c r="G110" s="275"/>
      <c r="H110" s="275"/>
      <c r="I110" s="275"/>
      <c r="J110" s="275"/>
      <c r="K110" s="275"/>
      <c r="L110" s="275"/>
      <c r="M110" s="159"/>
      <c r="N110" s="160"/>
      <c r="O110" s="160"/>
      <c r="P110" s="160"/>
      <c r="Q110" s="160"/>
      <c r="R110" s="160"/>
      <c r="S110" s="160"/>
      <c r="T110" s="160"/>
      <c r="U110" s="160"/>
      <c r="V110" s="160"/>
      <c r="W110" s="161"/>
      <c r="X110" s="271"/>
      <c r="Y110" s="271"/>
      <c r="Z110" s="271"/>
      <c r="AA110" s="271"/>
      <c r="AB110" s="271"/>
      <c r="AC110" s="271"/>
      <c r="AD110" s="271"/>
      <c r="AE110" s="271"/>
      <c r="AF110" s="271"/>
      <c r="AG110" s="413"/>
      <c r="AH110" s="176" t="str">
        <f t="shared" si="302"/>
        <v>Attention - entrée obligatoire</v>
      </c>
      <c r="AI110" s="50" t="s">
        <v>12</v>
      </c>
      <c r="AJ110" s="50">
        <f t="shared" si="303"/>
        <v>1</v>
      </c>
      <c r="AK110" s="50">
        <f t="shared" si="304"/>
        <v>0</v>
      </c>
      <c r="AL110" s="113">
        <f t="shared" si="305"/>
        <v>0</v>
      </c>
      <c r="AM110" s="113">
        <f t="shared" si="306"/>
        <v>0</v>
      </c>
      <c r="AN110" s="113">
        <f t="shared" si="307"/>
        <v>0</v>
      </c>
      <c r="AO110" s="109">
        <f t="shared" si="308"/>
        <v>0</v>
      </c>
      <c r="AP110" s="109">
        <f t="shared" si="309"/>
        <v>0</v>
      </c>
      <c r="AQ110" s="109">
        <f t="shared" si="310"/>
        <v>2</v>
      </c>
      <c r="AR110" s="109">
        <f t="shared" si="311"/>
        <v>2</v>
      </c>
      <c r="AS110" s="109" t="str">
        <f t="shared" si="312"/>
        <v xml:space="preserve"> </v>
      </c>
      <c r="AT110" s="109" t="str">
        <f t="shared" si="313"/>
        <v xml:space="preserve"> </v>
      </c>
      <c r="AU110" s="109" t="str">
        <f t="shared" si="314"/>
        <v xml:space="preserve"> </v>
      </c>
      <c r="AV110" s="109" t="str">
        <f t="shared" si="315"/>
        <v>x</v>
      </c>
      <c r="AW110" s="109" t="str">
        <f t="shared" si="316"/>
        <v xml:space="preserve"> </v>
      </c>
      <c r="AX110" s="109" t="str">
        <f t="shared" si="317"/>
        <v xml:space="preserve"> </v>
      </c>
      <c r="AY110" s="109" t="str">
        <f t="shared" si="318"/>
        <v xml:space="preserve"> </v>
      </c>
      <c r="AZ110" s="118">
        <f t="shared" si="319"/>
        <v>0</v>
      </c>
      <c r="BA110" s="119">
        <f t="shared" si="320"/>
        <v>1</v>
      </c>
      <c r="BB110" s="119">
        <f t="shared" si="321"/>
        <v>0</v>
      </c>
      <c r="BC110" s="109">
        <f t="shared" si="322"/>
        <v>1</v>
      </c>
      <c r="BD110" s="79">
        <f t="shared" si="323"/>
        <v>0</v>
      </c>
      <c r="BE110" s="158" t="str">
        <f t="shared" si="324"/>
        <v>Connaître les responsabilités des divers acteurs d’une 
organisation</v>
      </c>
      <c r="BF110" s="165" t="s">
        <v>214</v>
      </c>
      <c r="BG110" s="158">
        <f t="shared" si="325"/>
        <v>0</v>
      </c>
      <c r="BH110" s="165"/>
    </row>
    <row r="111" spans="1:61" ht="30" customHeight="1" x14ac:dyDescent="0.35">
      <c r="A111" s="1"/>
      <c r="B111" s="48" t="s">
        <v>0</v>
      </c>
      <c r="C111" s="330" t="s">
        <v>353</v>
      </c>
      <c r="D111" s="330"/>
      <c r="E111" s="330"/>
      <c r="F111" s="330"/>
      <c r="G111" s="330"/>
      <c r="H111" s="330"/>
      <c r="I111" s="330"/>
      <c r="J111" s="330"/>
      <c r="K111" s="330"/>
      <c r="L111" s="331"/>
      <c r="M111" s="86">
        <v>6</v>
      </c>
      <c r="N111" s="87">
        <v>5.5</v>
      </c>
      <c r="O111" s="88">
        <v>5</v>
      </c>
      <c r="P111" s="87">
        <v>4.5</v>
      </c>
      <c r="Q111" s="88">
        <v>4</v>
      </c>
      <c r="R111" s="87">
        <v>3.5</v>
      </c>
      <c r="S111" s="88">
        <v>3</v>
      </c>
      <c r="T111" s="87">
        <v>2.5</v>
      </c>
      <c r="U111" s="88">
        <v>2</v>
      </c>
      <c r="V111" s="87">
        <v>1.5</v>
      </c>
      <c r="W111" s="89">
        <v>1</v>
      </c>
      <c r="X111" s="332" t="s">
        <v>95</v>
      </c>
      <c r="Y111" s="333"/>
      <c r="Z111" s="333"/>
      <c r="AA111" s="333"/>
      <c r="AB111" s="333"/>
      <c r="AC111" s="333"/>
      <c r="AD111" s="333"/>
      <c r="AE111" s="333"/>
      <c r="AF111" s="333"/>
      <c r="AG111" s="333"/>
      <c r="AH111" s="148"/>
      <c r="AI111" s="50"/>
      <c r="AJ111" s="50"/>
      <c r="AK111" s="50"/>
      <c r="AL111" s="50"/>
      <c r="AM111" s="50"/>
      <c r="AN111" s="50"/>
      <c r="AO111" s="50"/>
      <c r="AP111" s="50"/>
      <c r="AQ111" s="50"/>
      <c r="AR111" s="50"/>
      <c r="AS111" s="50"/>
      <c r="AT111" s="50"/>
      <c r="AU111" s="50"/>
      <c r="AV111" s="50"/>
      <c r="AW111" s="50"/>
      <c r="AX111" s="50"/>
      <c r="AY111" s="50"/>
      <c r="AZ111" s="50"/>
      <c r="BA111" s="50"/>
      <c r="BB111" s="50"/>
      <c r="BC111" s="50"/>
    </row>
    <row r="112" spans="1:61" ht="6" customHeight="1" x14ac:dyDescent="0.2">
      <c r="A112" s="30"/>
      <c r="B112" s="40"/>
      <c r="C112" s="41"/>
      <c r="D112" s="41"/>
      <c r="E112" s="41"/>
      <c r="F112" s="41"/>
      <c r="G112" s="41"/>
      <c r="H112" s="41"/>
      <c r="I112" s="41"/>
      <c r="J112" s="41"/>
      <c r="K112" s="41"/>
      <c r="L112" s="41"/>
      <c r="M112" s="186"/>
      <c r="N112" s="186"/>
      <c r="O112" s="186"/>
      <c r="P112" s="186"/>
      <c r="Q112" s="186"/>
      <c r="R112" s="186"/>
      <c r="S112" s="186"/>
      <c r="T112" s="186"/>
      <c r="U112" s="186"/>
      <c r="V112" s="186"/>
      <c r="W112" s="186"/>
      <c r="X112" s="187"/>
      <c r="Y112" s="187"/>
      <c r="Z112" s="187"/>
      <c r="AA112" s="187"/>
      <c r="AB112" s="187"/>
      <c r="AC112" s="187"/>
      <c r="AD112" s="187"/>
      <c r="AE112" s="187"/>
      <c r="AF112" s="187"/>
      <c r="AG112" s="188"/>
      <c r="AH112" s="1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348"/>
      <c r="BE112" s="189"/>
      <c r="BF112" s="190"/>
      <c r="BG112" s="189"/>
      <c r="BH112" s="190"/>
      <c r="BI112" s="189"/>
    </row>
    <row r="113" spans="1:56" s="120" customFormat="1" ht="30" hidden="1" customHeight="1" x14ac:dyDescent="0.2">
      <c r="A113" s="1"/>
      <c r="B113" s="127"/>
      <c r="C113" s="128"/>
      <c r="D113" s="128"/>
      <c r="E113" s="128"/>
      <c r="F113" s="128"/>
      <c r="G113" s="128"/>
      <c r="H113" s="128"/>
      <c r="I113" s="128"/>
      <c r="J113" s="128"/>
      <c r="K113" s="128"/>
      <c r="L113" s="128"/>
      <c r="M113" s="129">
        <f t="shared" ref="M113:W113" si="326">COUNTIF(M75:M111,"*")</f>
        <v>0</v>
      </c>
      <c r="N113" s="129">
        <f t="shared" si="326"/>
        <v>0</v>
      </c>
      <c r="O113" s="129">
        <f t="shared" si="326"/>
        <v>0</v>
      </c>
      <c r="P113" s="129">
        <f t="shared" si="326"/>
        <v>0</v>
      </c>
      <c r="Q113" s="129">
        <f t="shared" si="326"/>
        <v>0</v>
      </c>
      <c r="R113" s="129">
        <f t="shared" si="326"/>
        <v>0</v>
      </c>
      <c r="S113" s="129">
        <f t="shared" si="326"/>
        <v>0</v>
      </c>
      <c r="T113" s="129">
        <f t="shared" si="326"/>
        <v>0</v>
      </c>
      <c r="U113" s="129">
        <f t="shared" si="326"/>
        <v>0</v>
      </c>
      <c r="V113" s="129">
        <f t="shared" si="326"/>
        <v>0</v>
      </c>
      <c r="W113" s="129">
        <f t="shared" si="326"/>
        <v>0</v>
      </c>
      <c r="X113" s="129" t="e">
        <f>ROUND((K118/K116),1)</f>
        <v>#DIV/0!</v>
      </c>
      <c r="Y113" s="134"/>
      <c r="Z113" s="128"/>
      <c r="AA113" s="128"/>
      <c r="AB113" s="128"/>
      <c r="AC113" s="128"/>
      <c r="AD113" s="128"/>
      <c r="AE113" s="128"/>
      <c r="AF113" s="128"/>
      <c r="AG113" s="135"/>
      <c r="AI113" s="121">
        <f>COUNTIF(AI75:AI111,"x")</f>
        <v>24</v>
      </c>
      <c r="AJ113" s="185">
        <f>COUNTIF(AJ75:AJ111,1)</f>
        <v>24</v>
      </c>
      <c r="AK113" s="121">
        <f>COUNTIF(AK75:AK111,0)</f>
        <v>24</v>
      </c>
      <c r="AM113" s="51"/>
      <c r="AN113" s="51"/>
      <c r="AO113" s="121"/>
      <c r="AP113" s="121"/>
      <c r="AQ113" s="121"/>
      <c r="AR113" s="121"/>
      <c r="AS113" s="121">
        <f t="shared" ref="AS113:AY113" si="327">COUNTIF(AS75:AS111,"x")</f>
        <v>0</v>
      </c>
      <c r="AT113" s="121">
        <f t="shared" si="327"/>
        <v>0</v>
      </c>
      <c r="AU113" s="121">
        <f t="shared" si="327"/>
        <v>0</v>
      </c>
      <c r="AV113" s="121">
        <f t="shared" si="327"/>
        <v>24</v>
      </c>
      <c r="AW113" s="121">
        <f t="shared" si="327"/>
        <v>0</v>
      </c>
      <c r="AX113" s="121">
        <f t="shared" si="327"/>
        <v>0</v>
      </c>
      <c r="AY113" s="121">
        <f t="shared" si="327"/>
        <v>0</v>
      </c>
      <c r="AZ113" s="121"/>
      <c r="BA113" s="125">
        <f>SUM(BA75:BA111)</f>
        <v>24</v>
      </c>
      <c r="BB113" s="125">
        <f>SUM(BB75:BB111)</f>
        <v>0</v>
      </c>
      <c r="BC113" s="121">
        <f>SUM(BC75:BC111)</f>
        <v>24</v>
      </c>
      <c r="BD113" s="348"/>
    </row>
    <row r="114" spans="1:56" s="120" customFormat="1" ht="30" hidden="1" customHeight="1" x14ac:dyDescent="0.2">
      <c r="A114" s="1"/>
      <c r="B114" s="130"/>
      <c r="C114" s="131"/>
      <c r="D114" s="131"/>
      <c r="E114" s="131"/>
      <c r="F114" s="131"/>
      <c r="G114" s="131"/>
      <c r="H114" s="131"/>
      <c r="I114" s="131"/>
      <c r="J114" s="131"/>
      <c r="K114" s="131"/>
      <c r="L114" s="131"/>
      <c r="M114" s="132">
        <f>M113*6</f>
        <v>0</v>
      </c>
      <c r="N114" s="132">
        <f>N113*5.5</f>
        <v>0</v>
      </c>
      <c r="O114" s="132">
        <f>O113*5</f>
        <v>0</v>
      </c>
      <c r="P114" s="132">
        <f>P113*4.5</f>
        <v>0</v>
      </c>
      <c r="Q114" s="132">
        <f>Q113*4</f>
        <v>0</v>
      </c>
      <c r="R114" s="132">
        <f>R113*3.5</f>
        <v>0</v>
      </c>
      <c r="S114" s="132">
        <f>S113*3</f>
        <v>0</v>
      </c>
      <c r="T114" s="132">
        <f>T113*2.5</f>
        <v>0</v>
      </c>
      <c r="U114" s="132">
        <f>U113*2</f>
        <v>0</v>
      </c>
      <c r="V114" s="132">
        <f>V113*1.5</f>
        <v>0</v>
      </c>
      <c r="W114" s="132">
        <f>W113*1</f>
        <v>0</v>
      </c>
      <c r="X114" s="133" t="e">
        <f>ROUND((K118/K116)*2,0)/2</f>
        <v>#DIV/0!</v>
      </c>
      <c r="Y114" s="131"/>
      <c r="Z114" s="131"/>
      <c r="AA114" s="131"/>
      <c r="AB114" s="131"/>
      <c r="AC114" s="131"/>
      <c r="AD114" s="131"/>
      <c r="AE114" s="131"/>
      <c r="AF114" s="131"/>
      <c r="AG114" s="136"/>
      <c r="AI114" s="124" t="e">
        <f>SUM(#REF!)</f>
        <v>#REF!</v>
      </c>
      <c r="AJ114" s="121">
        <f>AI113-AJ113</f>
        <v>0</v>
      </c>
      <c r="AK114" s="121">
        <f>AI113-AK113</f>
        <v>0</v>
      </c>
      <c r="AL114" s="50">
        <f>AX113+AY113</f>
        <v>0</v>
      </c>
      <c r="AM114" s="50">
        <f>SUM(AV113:AY113)</f>
        <v>24</v>
      </c>
      <c r="AN114" s="50">
        <f>AW113</f>
        <v>0</v>
      </c>
      <c r="AO114" s="121"/>
      <c r="AP114" s="121"/>
      <c r="AQ114" s="121"/>
      <c r="AR114" s="121"/>
      <c r="AS114" s="121"/>
      <c r="AT114" s="121"/>
      <c r="AU114" s="121"/>
      <c r="AV114" s="121"/>
      <c r="AW114" s="121"/>
      <c r="AX114" s="126" t="s">
        <v>179</v>
      </c>
      <c r="AY114" s="121">
        <f>SUM(AS113:AY113)</f>
        <v>24</v>
      </c>
      <c r="AZ114" s="121"/>
      <c r="BA114" s="121"/>
      <c r="BB114" s="121"/>
      <c r="BC114" s="121"/>
      <c r="BD114" s="348"/>
    </row>
    <row r="115" spans="1:56" ht="48.75" customHeight="1" x14ac:dyDescent="0.25">
      <c r="A115" s="1"/>
      <c r="B115" s="410" t="s">
        <v>82</v>
      </c>
      <c r="C115" s="396"/>
      <c r="D115" s="396"/>
      <c r="E115" s="396"/>
      <c r="F115" s="396"/>
      <c r="G115" s="396"/>
      <c r="H115" s="396"/>
      <c r="I115" s="396"/>
      <c r="J115" s="397"/>
      <c r="K115" s="373">
        <f>AI113</f>
        <v>24</v>
      </c>
      <c r="L115" s="374"/>
      <c r="M115" s="411" t="str">
        <f>IF(AK116&gt;0,"Toutes les compétences d'action n'ont pas été évaluées, justification là où elles manquent"," ")</f>
        <v>Toutes les compétences d'action n'ont pas été évaluées, justification là où elles manquent</v>
      </c>
      <c r="N115" s="412"/>
      <c r="O115" s="412"/>
      <c r="P115" s="412"/>
      <c r="Q115" s="412"/>
      <c r="R115" s="412"/>
      <c r="S115" s="412"/>
      <c r="T115" s="412"/>
      <c r="U115" s="412"/>
      <c r="V115" s="377" t="s">
        <v>205</v>
      </c>
      <c r="W115" s="377"/>
      <c r="X115" s="377"/>
      <c r="Y115" s="377"/>
      <c r="Z115" s="377"/>
      <c r="AA115" s="377"/>
      <c r="AB115" s="377"/>
      <c r="AC115" s="377"/>
      <c r="AD115" s="377"/>
      <c r="AE115" s="377"/>
      <c r="AF115" s="377"/>
      <c r="AG115" s="377"/>
      <c r="AH115" s="149" t="str">
        <f>IF(BC113&gt;0,"Tableau incorrect - voir ci-dessus"," ")</f>
        <v>Tableau incorrect - voir ci-dessus</v>
      </c>
      <c r="AI115" s="137" t="s">
        <v>178</v>
      </c>
      <c r="AJ115" s="123" t="s">
        <v>176</v>
      </c>
      <c r="AK115" s="122"/>
      <c r="AL115" s="138" t="s">
        <v>180</v>
      </c>
      <c r="AM115" s="138" t="s">
        <v>181</v>
      </c>
      <c r="AN115" s="110" t="s">
        <v>183</v>
      </c>
      <c r="AO115" s="51"/>
      <c r="AP115" s="51"/>
      <c r="AQ115" s="51"/>
      <c r="AR115" s="51"/>
      <c r="AS115" s="51"/>
      <c r="AT115" s="51"/>
      <c r="AU115" s="51"/>
      <c r="AV115" s="51"/>
      <c r="AW115" s="51"/>
      <c r="AX115" s="51"/>
      <c r="AY115" s="51"/>
      <c r="AZ115" s="51"/>
      <c r="BA115" s="51"/>
      <c r="BB115" s="51"/>
      <c r="BC115" s="51"/>
      <c r="BD115" s="348"/>
    </row>
    <row r="116" spans="1:56" ht="48.75" customHeight="1" x14ac:dyDescent="0.35">
      <c r="A116" s="1"/>
      <c r="B116" s="372" t="s">
        <v>83</v>
      </c>
      <c r="C116" s="372"/>
      <c r="D116" s="372"/>
      <c r="E116" s="372"/>
      <c r="F116" s="372"/>
      <c r="G116" s="372"/>
      <c r="H116" s="372"/>
      <c r="I116" s="372"/>
      <c r="J116" s="372"/>
      <c r="K116" s="373">
        <f>AK114</f>
        <v>0</v>
      </c>
      <c r="L116" s="374"/>
      <c r="M116" s="414" t="str">
        <f>IF(AL114&gt;0,"Une seule évaluation par ligne est valable"," ")</f>
        <v xml:space="preserve"> </v>
      </c>
      <c r="N116" s="415"/>
      <c r="O116" s="415"/>
      <c r="P116" s="415"/>
      <c r="Q116" s="415"/>
      <c r="R116" s="415"/>
      <c r="S116" s="415"/>
      <c r="T116" s="415"/>
      <c r="U116" s="416"/>
      <c r="V116" s="385"/>
      <c r="W116" s="386"/>
      <c r="X116" s="386"/>
      <c r="Y116" s="386"/>
      <c r="Z116" s="386"/>
      <c r="AA116" s="386"/>
      <c r="AB116" s="386"/>
      <c r="AC116" s="386"/>
      <c r="AD116" s="386"/>
      <c r="AE116" s="386"/>
      <c r="AF116" s="386"/>
      <c r="AG116" s="387"/>
      <c r="AH116" s="148"/>
      <c r="AI116" s="51"/>
      <c r="AJ116" s="139" t="s">
        <v>254</v>
      </c>
      <c r="AK116" s="184">
        <f>AJ113</f>
        <v>24</v>
      </c>
      <c r="AL116" s="51"/>
      <c r="AM116" s="51"/>
      <c r="AN116" s="51"/>
      <c r="AO116" s="51"/>
      <c r="AP116" s="51"/>
      <c r="AQ116" s="51"/>
      <c r="AR116" s="51"/>
      <c r="AS116" s="51"/>
      <c r="AT116" s="51"/>
      <c r="AU116" s="51"/>
      <c r="AV116" s="51"/>
      <c r="AW116" s="51"/>
      <c r="AX116" s="51"/>
      <c r="AY116" s="51"/>
      <c r="AZ116" s="51"/>
      <c r="BA116" s="51"/>
      <c r="BB116" s="51"/>
      <c r="BC116" s="51"/>
    </row>
    <row r="117" spans="1:56" ht="48.75" customHeight="1" thickBot="1" x14ac:dyDescent="0.4">
      <c r="A117" s="1"/>
      <c r="B117" s="394" t="s">
        <v>161</v>
      </c>
      <c r="C117" s="395"/>
      <c r="D117" s="396" t="s">
        <v>374</v>
      </c>
      <c r="E117" s="396"/>
      <c r="F117" s="396"/>
      <c r="G117" s="396"/>
      <c r="H117" s="396"/>
      <c r="I117" s="396"/>
      <c r="J117" s="397"/>
      <c r="K117" s="398">
        <f>K116*6</f>
        <v>0</v>
      </c>
      <c r="L117" s="399"/>
      <c r="M117" s="417" t="str">
        <f>IF(BA113&gt;0,"Ajouter les entrées manquantes"," ")</f>
        <v>Ajouter les entrées manquantes</v>
      </c>
      <c r="N117" s="418"/>
      <c r="O117" s="418"/>
      <c r="P117" s="418"/>
      <c r="Q117" s="418"/>
      <c r="R117" s="418"/>
      <c r="S117" s="418"/>
      <c r="T117" s="418"/>
      <c r="U117" s="419"/>
      <c r="V117" s="388"/>
      <c r="W117" s="389"/>
      <c r="X117" s="389"/>
      <c r="Y117" s="389"/>
      <c r="Z117" s="389"/>
      <c r="AA117" s="389"/>
      <c r="AB117" s="389"/>
      <c r="AC117" s="389"/>
      <c r="AD117" s="389"/>
      <c r="AE117" s="389"/>
      <c r="AF117" s="389"/>
      <c r="AG117" s="390"/>
      <c r="AH117" s="148"/>
      <c r="AI117" s="51"/>
      <c r="AJ117" s="51"/>
      <c r="AK117" s="51"/>
      <c r="AL117" s="51"/>
      <c r="AM117" s="51"/>
      <c r="AN117" s="51"/>
      <c r="AO117" s="51"/>
      <c r="AP117" s="51"/>
      <c r="AQ117" s="51"/>
      <c r="AR117" s="51"/>
      <c r="AS117" s="51"/>
      <c r="AT117" s="51"/>
      <c r="AU117" s="51"/>
      <c r="AV117" s="51"/>
      <c r="AW117" s="51"/>
      <c r="AX117" s="51"/>
      <c r="AY117" s="51"/>
      <c r="AZ117" s="51"/>
      <c r="BA117" s="51"/>
      <c r="BB117" s="51"/>
      <c r="BC117" s="51"/>
    </row>
    <row r="118" spans="1:56" ht="48.75" customHeight="1" thickTop="1" thickBot="1" x14ac:dyDescent="0.4">
      <c r="A118" s="1"/>
      <c r="B118" s="106" t="str">
        <f>IF(AM114&gt;0,"X",X113)</f>
        <v>X</v>
      </c>
      <c r="C118" s="104" t="s">
        <v>239</v>
      </c>
      <c r="D118" s="410" t="s">
        <v>375</v>
      </c>
      <c r="E118" s="396"/>
      <c r="F118" s="396"/>
      <c r="G118" s="396"/>
      <c r="H118" s="396"/>
      <c r="I118" s="396"/>
      <c r="J118" s="397"/>
      <c r="K118" s="398">
        <f>SUM(M114:W114)</f>
        <v>0</v>
      </c>
      <c r="L118" s="399"/>
      <c r="M118" s="378" t="s">
        <v>371</v>
      </c>
      <c r="N118" s="379"/>
      <c r="O118" s="379"/>
      <c r="P118" s="379"/>
      <c r="Q118" s="379"/>
      <c r="R118" s="379"/>
      <c r="S118" s="380" t="str">
        <f>IF(AM114&gt;0,"X",X114)</f>
        <v>X</v>
      </c>
      <c r="T118" s="381"/>
      <c r="U118" s="105" t="s">
        <v>154</v>
      </c>
      <c r="V118" s="391"/>
      <c r="W118" s="392"/>
      <c r="X118" s="392"/>
      <c r="Y118" s="392"/>
      <c r="Z118" s="392"/>
      <c r="AA118" s="392"/>
      <c r="AB118" s="392"/>
      <c r="AC118" s="392"/>
      <c r="AD118" s="392"/>
      <c r="AE118" s="392"/>
      <c r="AF118" s="392"/>
      <c r="AG118" s="393"/>
      <c r="AH118" s="148"/>
      <c r="AI118" s="51"/>
      <c r="AJ118" s="51"/>
      <c r="AK118" s="51"/>
      <c r="AL118" s="51"/>
      <c r="AM118" s="51"/>
      <c r="AN118" s="51"/>
      <c r="AO118" s="51"/>
      <c r="AP118" s="51"/>
      <c r="AQ118" s="51"/>
      <c r="AR118" s="51"/>
      <c r="AS118" s="51"/>
      <c r="AT118" s="51"/>
      <c r="AU118" s="51"/>
      <c r="AV118" s="51"/>
      <c r="AW118" s="51"/>
      <c r="AX118" s="51"/>
      <c r="AY118" s="51"/>
      <c r="AZ118" s="51"/>
      <c r="BA118" s="51"/>
      <c r="BB118" s="51"/>
      <c r="BC118" s="51"/>
    </row>
    <row r="119" spans="1:56" ht="36" customHeight="1" x14ac:dyDescent="0.35">
      <c r="A119" s="24"/>
      <c r="B119" s="371" t="s">
        <v>359</v>
      </c>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148"/>
      <c r="AI119" s="51"/>
      <c r="AJ119" s="51"/>
      <c r="AK119" s="51"/>
      <c r="AL119" s="51"/>
      <c r="AM119" s="51"/>
      <c r="AN119" s="51"/>
      <c r="AO119" s="51"/>
      <c r="AP119" s="51"/>
      <c r="AQ119" s="51"/>
      <c r="AR119" s="51"/>
      <c r="AS119" s="51"/>
      <c r="AT119" s="51"/>
      <c r="AU119" s="51"/>
      <c r="AV119" s="51"/>
      <c r="AW119" s="51"/>
      <c r="AX119" s="51"/>
      <c r="AY119" s="51"/>
      <c r="AZ119" s="51"/>
      <c r="BA119" s="51"/>
      <c r="BB119" s="51"/>
      <c r="BC119" s="51"/>
    </row>
  </sheetData>
  <sheetProtection password="CC79" sheet="1" objects="1" scenarios="1" formatRows="0" selectLockedCells="1"/>
  <mergeCells count="207">
    <mergeCell ref="C90:AG90"/>
    <mergeCell ref="C91:L91"/>
    <mergeCell ref="X91:AG91"/>
    <mergeCell ref="C92:L92"/>
    <mergeCell ref="X92:AG92"/>
    <mergeCell ref="C97:L97"/>
    <mergeCell ref="C103:L103"/>
    <mergeCell ref="X103:AG103"/>
    <mergeCell ref="C104:AG104"/>
    <mergeCell ref="C98:L98"/>
    <mergeCell ref="X98:AG98"/>
    <mergeCell ref="C102:L102"/>
    <mergeCell ref="X102:AG102"/>
    <mergeCell ref="C101:L101"/>
    <mergeCell ref="X101:AG101"/>
    <mergeCell ref="C99:L99"/>
    <mergeCell ref="X99:AG99"/>
    <mergeCell ref="C100:AG100"/>
    <mergeCell ref="X97:AG97"/>
    <mergeCell ref="C93:L93"/>
    <mergeCell ref="X93:AG93"/>
    <mergeCell ref="C94:AG94"/>
    <mergeCell ref="C95:L95"/>
    <mergeCell ref="X95:AG95"/>
    <mergeCell ref="C73:L73"/>
    <mergeCell ref="X73:AG73"/>
    <mergeCell ref="X65:AG65"/>
    <mergeCell ref="X66:AG66"/>
    <mergeCell ref="C88:L88"/>
    <mergeCell ref="X88:AG88"/>
    <mergeCell ref="C89:L89"/>
    <mergeCell ref="X89:AG89"/>
    <mergeCell ref="C85:L85"/>
    <mergeCell ref="X85:AG85"/>
    <mergeCell ref="C86:L86"/>
    <mergeCell ref="X86:AG86"/>
    <mergeCell ref="C87:L87"/>
    <mergeCell ref="X87:AG87"/>
    <mergeCell ref="C57:H57"/>
    <mergeCell ref="BH71:BH72"/>
    <mergeCell ref="BI71:BI72"/>
    <mergeCell ref="BG71:BG72"/>
    <mergeCell ref="AJ71:AJ72"/>
    <mergeCell ref="AK71:AK72"/>
    <mergeCell ref="AL71:AL72"/>
    <mergeCell ref="AM71:AM72"/>
    <mergeCell ref="AN71:AN72"/>
    <mergeCell ref="BF71:BF72"/>
    <mergeCell ref="AO71:AO72"/>
    <mergeCell ref="AP71:AP72"/>
    <mergeCell ref="AQ71:AQ72"/>
    <mergeCell ref="AR71:AR72"/>
    <mergeCell ref="AZ71:AZ72"/>
    <mergeCell ref="BA71:BA72"/>
    <mergeCell ref="BB71:BB72"/>
    <mergeCell ref="BC71:BC72"/>
    <mergeCell ref="BE71:BE72"/>
    <mergeCell ref="B67:L72"/>
    <mergeCell ref="M65:M72"/>
    <mergeCell ref="N65:N72"/>
    <mergeCell ref="T10:AG10"/>
    <mergeCell ref="B14:D14"/>
    <mergeCell ref="E14:N14"/>
    <mergeCell ref="AH67:AH68"/>
    <mergeCell ref="AH69:AH70"/>
    <mergeCell ref="AH71:AH72"/>
    <mergeCell ref="AI71:AI72"/>
    <mergeCell ref="B42:AG42"/>
    <mergeCell ref="B43:AG43"/>
    <mergeCell ref="B46:AG46"/>
    <mergeCell ref="T23:AA23"/>
    <mergeCell ref="T24:AA24"/>
    <mergeCell ref="AH19:AH20"/>
    <mergeCell ref="E26:N26"/>
    <mergeCell ref="E28:G28"/>
    <mergeCell ref="AH50:AH57"/>
    <mergeCell ref="B52:C55"/>
    <mergeCell ref="G52:O55"/>
    <mergeCell ref="W52:AG58"/>
    <mergeCell ref="Q54:U54"/>
    <mergeCell ref="Q56:U56"/>
    <mergeCell ref="H56:K56"/>
    <mergeCell ref="AH58:AH65"/>
    <mergeCell ref="B62:L62"/>
    <mergeCell ref="AH2:AH7"/>
    <mergeCell ref="AH11:AH16"/>
    <mergeCell ref="E16:N16"/>
    <mergeCell ref="T16:AG16"/>
    <mergeCell ref="T14:AG14"/>
    <mergeCell ref="A16:D17"/>
    <mergeCell ref="B7:AG7"/>
    <mergeCell ref="B10:D11"/>
    <mergeCell ref="E21:N21"/>
    <mergeCell ref="B18:D18"/>
    <mergeCell ref="E18:N18"/>
    <mergeCell ref="T18:AG18"/>
    <mergeCell ref="B12:D12"/>
    <mergeCell ref="E12:J12"/>
    <mergeCell ref="K12:L12"/>
    <mergeCell ref="M12:N12"/>
    <mergeCell ref="A2:J5"/>
    <mergeCell ref="L2:U2"/>
    <mergeCell ref="X2:AD2"/>
    <mergeCell ref="AF2:AG2"/>
    <mergeCell ref="T12:AG12"/>
    <mergeCell ref="X4:AG4"/>
    <mergeCell ref="L4:U4"/>
    <mergeCell ref="E10:N10"/>
    <mergeCell ref="E24:N24"/>
    <mergeCell ref="AH21:AH22"/>
    <mergeCell ref="AH31:AH32"/>
    <mergeCell ref="AH26:AH30"/>
    <mergeCell ref="AH33:AH34"/>
    <mergeCell ref="AH24:AH25"/>
    <mergeCell ref="T33:AA33"/>
    <mergeCell ref="J28:N28"/>
    <mergeCell ref="T28:AG28"/>
    <mergeCell ref="T53:V53"/>
    <mergeCell ref="P53:S53"/>
    <mergeCell ref="E33:N33"/>
    <mergeCell ref="B63:L63"/>
    <mergeCell ref="M63:AG63"/>
    <mergeCell ref="B65:L66"/>
    <mergeCell ref="E30:N30"/>
    <mergeCell ref="E32:N32"/>
    <mergeCell ref="B35:AG35"/>
    <mergeCell ref="T32:AA32"/>
    <mergeCell ref="B32:D33"/>
    <mergeCell ref="D52:F55"/>
    <mergeCell ref="O65:O72"/>
    <mergeCell ref="P65:P72"/>
    <mergeCell ref="Q65:Q72"/>
    <mergeCell ref="R65:R72"/>
    <mergeCell ref="S65:S72"/>
    <mergeCell ref="T65:T72"/>
    <mergeCell ref="U65:U72"/>
    <mergeCell ref="V65:V72"/>
    <mergeCell ref="W65:W72"/>
    <mergeCell ref="X67:AG72"/>
    <mergeCell ref="B61:AG61"/>
    <mergeCell ref="B38:AG38"/>
    <mergeCell ref="B39:AG39"/>
    <mergeCell ref="B40:AG40"/>
    <mergeCell ref="B48:O50"/>
    <mergeCell ref="Q48:AG50"/>
    <mergeCell ref="B44:AG44"/>
    <mergeCell ref="T30:AA30"/>
    <mergeCell ref="AB31:AG32"/>
    <mergeCell ref="B36:AG36"/>
    <mergeCell ref="B37:AG37"/>
    <mergeCell ref="B26:D27"/>
    <mergeCell ref="B30:D31"/>
    <mergeCell ref="H28:I28"/>
    <mergeCell ref="C82:L82"/>
    <mergeCell ref="X82:AG82"/>
    <mergeCell ref="C83:AG83"/>
    <mergeCell ref="C84:L84"/>
    <mergeCell ref="X84:AG84"/>
    <mergeCell ref="C74:AG74"/>
    <mergeCell ref="C75:L75"/>
    <mergeCell ref="X75:AG75"/>
    <mergeCell ref="C76:L76"/>
    <mergeCell ref="X76:AG76"/>
    <mergeCell ref="C77:L77"/>
    <mergeCell ref="X77:AG77"/>
    <mergeCell ref="C78:L78"/>
    <mergeCell ref="X78:AG78"/>
    <mergeCell ref="C79:L79"/>
    <mergeCell ref="X79:AG79"/>
    <mergeCell ref="C80:L80"/>
    <mergeCell ref="X80:AG80"/>
    <mergeCell ref="C81:L81"/>
    <mergeCell ref="X81:AG81"/>
    <mergeCell ref="AB30:AG30"/>
    <mergeCell ref="C96:L96"/>
    <mergeCell ref="X96:AG96"/>
    <mergeCell ref="C109:L109"/>
    <mergeCell ref="X109:AG109"/>
    <mergeCell ref="C108:AG108"/>
    <mergeCell ref="C105:L105"/>
    <mergeCell ref="X105:AG105"/>
    <mergeCell ref="C106:L106"/>
    <mergeCell ref="X106:AG106"/>
    <mergeCell ref="C107:L107"/>
    <mergeCell ref="X107:AG107"/>
    <mergeCell ref="B119:AG119"/>
    <mergeCell ref="B116:J116"/>
    <mergeCell ref="K116:L116"/>
    <mergeCell ref="M116:U116"/>
    <mergeCell ref="V116:AG118"/>
    <mergeCell ref="B117:C117"/>
    <mergeCell ref="D117:J117"/>
    <mergeCell ref="K117:L117"/>
    <mergeCell ref="M117:U117"/>
    <mergeCell ref="D118:J118"/>
    <mergeCell ref="K118:L118"/>
    <mergeCell ref="M118:R118"/>
    <mergeCell ref="S118:T118"/>
    <mergeCell ref="BD112:BD115"/>
    <mergeCell ref="C111:L111"/>
    <mergeCell ref="X111:AG111"/>
    <mergeCell ref="B115:J115"/>
    <mergeCell ref="K115:L115"/>
    <mergeCell ref="M115:U115"/>
    <mergeCell ref="V115:AG115"/>
    <mergeCell ref="C110:L110"/>
    <mergeCell ref="X110:AG110"/>
  </mergeCells>
  <conditionalFormatting sqref="AH115">
    <cfRule type="cellIs" dxfId="183" priority="3644" operator="equal">
      <formula>" "</formula>
    </cfRule>
  </conditionalFormatting>
  <conditionalFormatting sqref="M116">
    <cfRule type="cellIs" dxfId="182" priority="3641" operator="equal">
      <formula>" "</formula>
    </cfRule>
  </conditionalFormatting>
  <conditionalFormatting sqref="M115">
    <cfRule type="cellIs" dxfId="181" priority="3643" operator="equal">
      <formula>" "</formula>
    </cfRule>
  </conditionalFormatting>
  <conditionalFormatting sqref="M117">
    <cfRule type="cellIs" dxfId="180" priority="3642" operator="equal">
      <formula>" "</formula>
    </cfRule>
  </conditionalFormatting>
  <conditionalFormatting sqref="X75 X77:X79 X84:X86 X91:X92 X96:X97 X101 X105:X106 X109:X110">
    <cfRule type="expression" dxfId="179" priority="1059">
      <formula>AV75="x"</formula>
    </cfRule>
    <cfRule type="expression" dxfId="178" priority="1060">
      <formula>BD75=2</formula>
    </cfRule>
    <cfRule type="expression" dxfId="177" priority="1061">
      <formula>AM75&gt;0</formula>
    </cfRule>
  </conditionalFormatting>
  <conditionalFormatting sqref="AG75 AG77:AG79 AG84:AG86 AG91:AG92 AG96:AG97 AG101 AG105:AG106 AG109:AG110">
    <cfRule type="expression" dxfId="176" priority="1062">
      <formula>#REF!="x"</formula>
    </cfRule>
    <cfRule type="expression" dxfId="175" priority="1063">
      <formula>#REF!=2</formula>
    </cfRule>
    <cfRule type="expression" dxfId="174" priority="1064">
      <formula>AV75&gt;0</formula>
    </cfRule>
  </conditionalFormatting>
  <conditionalFormatting sqref="Y75:AF75 Y77:AF79 Y84:AF86 Y91:AF92 Y96:AF97 Y101:AF101 Y105:AF106 Y109:AF110">
    <cfRule type="expression" dxfId="173" priority="1065">
      <formula>AW75="x"</formula>
    </cfRule>
    <cfRule type="expression" dxfId="172" priority="1066">
      <formula>#REF!=2</formula>
    </cfRule>
    <cfRule type="expression" dxfId="171" priority="1067">
      <formula>AN75&gt;0</formula>
    </cfRule>
  </conditionalFormatting>
  <conditionalFormatting sqref="AH75 AH77:AH79 AH84:AH86 AH91:AH92 AH96:AH97 AH101 AH105:AH106 AH109:AH110">
    <cfRule type="cellIs" dxfId="170" priority="1057" operator="equal">
      <formula>" "</formula>
    </cfRule>
    <cfRule type="expression" dxfId="169" priority="1058">
      <formula>AM75=1</formula>
    </cfRule>
  </conditionalFormatting>
  <conditionalFormatting sqref="X76">
    <cfRule type="expression" dxfId="168" priority="1048">
      <formula>AV76="x"</formula>
    </cfRule>
    <cfRule type="expression" dxfId="167" priority="1049">
      <formula>BD76=2</formula>
    </cfRule>
    <cfRule type="expression" dxfId="166" priority="1050">
      <formula>AM76&gt;0</formula>
    </cfRule>
  </conditionalFormatting>
  <conditionalFormatting sqref="AG76">
    <cfRule type="expression" dxfId="165" priority="1051">
      <formula>#REF!="x"</formula>
    </cfRule>
    <cfRule type="expression" dxfId="164" priority="1052">
      <formula>#REF!=2</formula>
    </cfRule>
    <cfRule type="expression" dxfId="163" priority="1053">
      <formula>AV76&gt;0</formula>
    </cfRule>
  </conditionalFormatting>
  <conditionalFormatting sqref="Y76:AF76">
    <cfRule type="expression" dxfId="162" priority="1054">
      <formula>AW76="x"</formula>
    </cfRule>
    <cfRule type="expression" dxfId="161" priority="1055">
      <formula>#REF!=2</formula>
    </cfRule>
    <cfRule type="expression" dxfId="160" priority="1056">
      <formula>AN76&gt;0</formula>
    </cfRule>
  </conditionalFormatting>
  <conditionalFormatting sqref="AH76">
    <cfRule type="cellIs" dxfId="159" priority="1046" operator="equal">
      <formula>" "</formula>
    </cfRule>
    <cfRule type="expression" dxfId="158" priority="1047">
      <formula>AM76=1</formula>
    </cfRule>
  </conditionalFormatting>
  <conditionalFormatting sqref="X95">
    <cfRule type="expression" dxfId="157" priority="1004">
      <formula>AV95="x"</formula>
    </cfRule>
    <cfRule type="expression" dxfId="156" priority="1005">
      <formula>BD95=2</formula>
    </cfRule>
    <cfRule type="expression" dxfId="155" priority="1006">
      <formula>AM95&gt;0</formula>
    </cfRule>
  </conditionalFormatting>
  <conditionalFormatting sqref="AG95">
    <cfRule type="expression" dxfId="154" priority="1007">
      <formula>#REF!="x"</formula>
    </cfRule>
    <cfRule type="expression" dxfId="153" priority="1008">
      <formula>#REF!=2</formula>
    </cfRule>
    <cfRule type="expression" dxfId="152" priority="1009">
      <formula>AV95&gt;0</formula>
    </cfRule>
  </conditionalFormatting>
  <conditionalFormatting sqref="Y95:AF95">
    <cfRule type="expression" dxfId="151" priority="1010">
      <formula>AW95="x"</formula>
    </cfRule>
    <cfRule type="expression" dxfId="150" priority="1011">
      <formula>#REF!=2</formula>
    </cfRule>
    <cfRule type="expression" dxfId="149" priority="1012">
      <formula>AN95&gt;0</formula>
    </cfRule>
  </conditionalFormatting>
  <conditionalFormatting sqref="AH95">
    <cfRule type="cellIs" dxfId="148" priority="1002" operator="equal">
      <formula>" "</formula>
    </cfRule>
    <cfRule type="expression" dxfId="147" priority="1003">
      <formula>AM95=1</formula>
    </cfRule>
  </conditionalFormatting>
  <conditionalFormatting sqref="X80">
    <cfRule type="expression" dxfId="146" priority="91">
      <formula>AV80="x"</formula>
    </cfRule>
    <cfRule type="expression" dxfId="145" priority="92">
      <formula>BD80=2</formula>
    </cfRule>
    <cfRule type="expression" dxfId="144" priority="93">
      <formula>AM80&gt;0</formula>
    </cfRule>
  </conditionalFormatting>
  <conditionalFormatting sqref="AG80">
    <cfRule type="expression" dxfId="143" priority="94">
      <formula>#REF!="x"</formula>
    </cfRule>
    <cfRule type="expression" dxfId="142" priority="95">
      <formula>#REF!=2</formula>
    </cfRule>
    <cfRule type="expression" dxfId="141" priority="96">
      <formula>AV80&gt;0</formula>
    </cfRule>
  </conditionalFormatting>
  <conditionalFormatting sqref="Y80:AF80">
    <cfRule type="expression" dxfId="140" priority="97">
      <formula>AW80="x"</formula>
    </cfRule>
    <cfRule type="expression" dxfId="139" priority="98">
      <formula>#REF!=2</formula>
    </cfRule>
    <cfRule type="expression" dxfId="138" priority="99">
      <formula>AN80&gt;0</formula>
    </cfRule>
  </conditionalFormatting>
  <conditionalFormatting sqref="AH80">
    <cfRule type="cellIs" dxfId="137" priority="89" operator="equal">
      <formula>" "</formula>
    </cfRule>
    <cfRule type="expression" dxfId="136" priority="90">
      <formula>AM80=1</formula>
    </cfRule>
  </conditionalFormatting>
  <conditionalFormatting sqref="X81">
    <cfRule type="expression" dxfId="135" priority="80">
      <formula>AV81="x"</formula>
    </cfRule>
    <cfRule type="expression" dxfId="134" priority="81">
      <formula>BD81=2</formula>
    </cfRule>
    <cfRule type="expression" dxfId="133" priority="82">
      <formula>AM81&gt;0</formula>
    </cfRule>
  </conditionalFormatting>
  <conditionalFormatting sqref="AG81">
    <cfRule type="expression" dxfId="132" priority="83">
      <formula>#REF!="x"</formula>
    </cfRule>
    <cfRule type="expression" dxfId="131" priority="84">
      <formula>#REF!=2</formula>
    </cfRule>
    <cfRule type="expression" dxfId="130" priority="85">
      <formula>AV81&gt;0</formula>
    </cfRule>
  </conditionalFormatting>
  <conditionalFormatting sqref="Y81:AF81">
    <cfRule type="expression" dxfId="129" priority="86">
      <formula>AW81="x"</formula>
    </cfRule>
    <cfRule type="expression" dxfId="128" priority="87">
      <formula>#REF!=2</formula>
    </cfRule>
    <cfRule type="expression" dxfId="127" priority="88">
      <formula>AN81&gt;0</formula>
    </cfRule>
  </conditionalFormatting>
  <conditionalFormatting sqref="AH81">
    <cfRule type="cellIs" dxfId="126" priority="78" operator="equal">
      <formula>" "</formula>
    </cfRule>
    <cfRule type="expression" dxfId="125" priority="79">
      <formula>AM81=1</formula>
    </cfRule>
  </conditionalFormatting>
  <conditionalFormatting sqref="X87">
    <cfRule type="expression" dxfId="124" priority="69">
      <formula>AV87="x"</formula>
    </cfRule>
    <cfRule type="expression" dxfId="123" priority="70">
      <formula>BD87=2</formula>
    </cfRule>
    <cfRule type="expression" dxfId="122" priority="71">
      <formula>AM87&gt;0</formula>
    </cfRule>
  </conditionalFormatting>
  <conditionalFormatting sqref="AG87">
    <cfRule type="expression" dxfId="121" priority="72">
      <formula>#REF!="x"</formula>
    </cfRule>
    <cfRule type="expression" dxfId="120" priority="73">
      <formula>#REF!=2</formula>
    </cfRule>
    <cfRule type="expression" dxfId="119" priority="74">
      <formula>AV87&gt;0</formula>
    </cfRule>
  </conditionalFormatting>
  <conditionalFormatting sqref="Y87:AF87">
    <cfRule type="expression" dxfId="118" priority="75">
      <formula>AW87="x"</formula>
    </cfRule>
    <cfRule type="expression" dxfId="117" priority="76">
      <formula>#REF!=2</formula>
    </cfRule>
    <cfRule type="expression" dxfId="116" priority="77">
      <formula>AN87&gt;0</formula>
    </cfRule>
  </conditionalFormatting>
  <conditionalFormatting sqref="AH87">
    <cfRule type="cellIs" dxfId="115" priority="67" operator="equal">
      <formula>" "</formula>
    </cfRule>
    <cfRule type="expression" dxfId="114" priority="68">
      <formula>AM87=1</formula>
    </cfRule>
  </conditionalFormatting>
  <conditionalFormatting sqref="X88">
    <cfRule type="expression" dxfId="113" priority="58">
      <formula>AV88="x"</formula>
    </cfRule>
    <cfRule type="expression" dxfId="112" priority="59">
      <formula>BD88=2</formula>
    </cfRule>
    <cfRule type="expression" dxfId="111" priority="60">
      <formula>AM88&gt;0</formula>
    </cfRule>
  </conditionalFormatting>
  <conditionalFormatting sqref="AG88">
    <cfRule type="expression" dxfId="110" priority="61">
      <formula>#REF!="x"</formula>
    </cfRule>
    <cfRule type="expression" dxfId="109" priority="62">
      <formula>#REF!=2</formula>
    </cfRule>
    <cfRule type="expression" dxfId="108" priority="63">
      <formula>AV88&gt;0</formula>
    </cfRule>
  </conditionalFormatting>
  <conditionalFormatting sqref="Y88:AF88">
    <cfRule type="expression" dxfId="107" priority="64">
      <formula>AW88="x"</formula>
    </cfRule>
    <cfRule type="expression" dxfId="106" priority="65">
      <formula>#REF!=2</formula>
    </cfRule>
    <cfRule type="expression" dxfId="105" priority="66">
      <formula>AN88&gt;0</formula>
    </cfRule>
  </conditionalFormatting>
  <conditionalFormatting sqref="AH88">
    <cfRule type="cellIs" dxfId="104" priority="56" operator="equal">
      <formula>" "</formula>
    </cfRule>
    <cfRule type="expression" dxfId="103" priority="57">
      <formula>AM88=1</formula>
    </cfRule>
  </conditionalFormatting>
  <conditionalFormatting sqref="X98">
    <cfRule type="expression" dxfId="102" priority="47">
      <formula>AV98="x"</formula>
    </cfRule>
    <cfRule type="expression" dxfId="101" priority="48">
      <formula>BD98=2</formula>
    </cfRule>
    <cfRule type="expression" dxfId="100" priority="49">
      <formula>AM98&gt;0</formula>
    </cfRule>
  </conditionalFormatting>
  <conditionalFormatting sqref="AG98">
    <cfRule type="expression" dxfId="99" priority="50">
      <formula>#REF!="x"</formula>
    </cfRule>
    <cfRule type="expression" dxfId="98" priority="51">
      <formula>#REF!=2</formula>
    </cfRule>
    <cfRule type="expression" dxfId="97" priority="52">
      <formula>AV98&gt;0</formula>
    </cfRule>
  </conditionalFormatting>
  <conditionalFormatting sqref="Y98:AF98">
    <cfRule type="expression" dxfId="96" priority="53">
      <formula>AW98="x"</formula>
    </cfRule>
    <cfRule type="expression" dxfId="95" priority="54">
      <formula>#REF!=2</formula>
    </cfRule>
    <cfRule type="expression" dxfId="94" priority="55">
      <formula>AN98&gt;0</formula>
    </cfRule>
  </conditionalFormatting>
  <conditionalFormatting sqref="AH98">
    <cfRule type="cellIs" dxfId="93" priority="45" operator="equal">
      <formula>" "</formula>
    </cfRule>
    <cfRule type="expression" dxfId="92" priority="46">
      <formula>AM98=1</formula>
    </cfRule>
  </conditionalFormatting>
  <conditionalFormatting sqref="X102">
    <cfRule type="expression" dxfId="91" priority="36">
      <formula>AV102="x"</formula>
    </cfRule>
    <cfRule type="expression" dxfId="90" priority="37">
      <formula>BD102=2</formula>
    </cfRule>
    <cfRule type="expression" dxfId="89" priority="38">
      <formula>AM102&gt;0</formula>
    </cfRule>
  </conditionalFormatting>
  <conditionalFormatting sqref="AG102">
    <cfRule type="expression" dxfId="88" priority="39">
      <formula>#REF!="x"</formula>
    </cfRule>
    <cfRule type="expression" dxfId="87" priority="40">
      <formula>#REF!=2</formula>
    </cfRule>
    <cfRule type="expression" dxfId="86" priority="41">
      <formula>AV102&gt;0</formula>
    </cfRule>
  </conditionalFormatting>
  <conditionalFormatting sqref="Y102:AF102">
    <cfRule type="expression" dxfId="85" priority="42">
      <formula>AW102="x"</formula>
    </cfRule>
    <cfRule type="expression" dxfId="84" priority="43">
      <formula>#REF!=2</formula>
    </cfRule>
    <cfRule type="expression" dxfId="83" priority="44">
      <formula>AN102&gt;0</formula>
    </cfRule>
  </conditionalFormatting>
  <conditionalFormatting sqref="AH102">
    <cfRule type="cellIs" dxfId="82" priority="34" operator="equal">
      <formula>" "</formula>
    </cfRule>
    <cfRule type="expression" dxfId="81" priority="35">
      <formula>AM102=1</formula>
    </cfRule>
  </conditionalFormatting>
  <hyperlinks>
    <hyperlink ref="T30" display="ce.qu@kanton.ch" xr:uid="{00000000-0004-0000-0100-000000000000}"/>
    <hyperlink ref="X66:AG66" display="Liste des professions SEFRI" xr:uid="{00000000-0004-0000-0100-000001000000}"/>
  </hyperlinks>
  <pageMargins left="0.39370078740157483" right="0.19685039370078741" top="0.39370078740157483" bottom="0.39370078740157483" header="0.31496062992125984" footer="0.11811023622047245"/>
  <pageSetup paperSize="9" scale="44" fitToHeight="0" orientation="portrait" r:id="rId1"/>
  <headerFooter scaleWithDoc="0">
    <oddFooter>&amp;C&amp;"Arial,Standard"&amp;10Page&amp;"Arial,Fett" &amp;P&amp;"Arial,Standard"/&amp;N</oddFooter>
  </headerFooter>
  <rowBreaks count="1" manualBreakCount="1">
    <brk id="59" max="16383" man="1"/>
  </rowBreaks>
  <ignoredErrors>
    <ignoredError sqref="T30 A2"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EN119"/>
  <sheetViews>
    <sheetView showGridLines="0" showWhiteSpace="0" topLeftCell="A52" zoomScale="60" zoomScaleNormal="60" workbookViewId="0">
      <selection activeCell="E12" sqref="E12:J12"/>
    </sheetView>
  </sheetViews>
  <sheetFormatPr baseColWidth="10" defaultColWidth="5.7109375" defaultRowHeight="24" customHeight="1" x14ac:dyDescent="0.2"/>
  <cols>
    <col min="1" max="1" width="6.7109375" style="17"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7" hidden="1" customWidth="1"/>
    <col min="36" max="36" width="16" style="17" hidden="1" customWidth="1"/>
    <col min="37" max="37" width="9.7109375" style="17" hidden="1" customWidth="1"/>
    <col min="38" max="44" width="16.5703125" style="17" hidden="1" customWidth="1"/>
    <col min="45" max="51" width="6.7109375" style="17" hidden="1" customWidth="1"/>
    <col min="52" max="52" width="13.5703125" style="17" hidden="1" customWidth="1"/>
    <col min="53" max="55" width="12.7109375" style="17"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3"/>
      <c r="B1" s="43"/>
      <c r="C1" s="43"/>
      <c r="D1" s="43"/>
      <c r="E1" s="43"/>
      <c r="F1" s="43"/>
      <c r="K1" s="11"/>
      <c r="AI1" s="140"/>
      <c r="AJ1" s="140"/>
      <c r="AK1" s="140"/>
      <c r="AL1" s="43"/>
      <c r="AM1" s="43"/>
      <c r="AN1" s="43"/>
      <c r="AO1" s="43"/>
      <c r="AP1" s="43"/>
      <c r="AQ1" s="43"/>
      <c r="AR1" s="43"/>
      <c r="AS1" s="43"/>
      <c r="AT1" s="43"/>
      <c r="AU1" s="43"/>
      <c r="AV1" s="43"/>
      <c r="AW1" s="43"/>
      <c r="AX1" s="43"/>
      <c r="AY1" s="43"/>
      <c r="AZ1" s="43"/>
      <c r="BA1" s="43"/>
      <c r="BB1" s="43"/>
      <c r="BC1" s="43"/>
    </row>
    <row r="2" spans="1:55" ht="24" customHeight="1" x14ac:dyDescent="0.2">
      <c r="A2" s="224" t="str">
        <f>IF(AI2=1,int.!B3," ")</f>
        <v>Amt für Berufsbildung BBA FR</v>
      </c>
      <c r="B2" s="224"/>
      <c r="C2" s="224"/>
      <c r="D2" s="224"/>
      <c r="E2" s="224"/>
      <c r="F2" s="224"/>
      <c r="G2" s="224"/>
      <c r="H2" s="224"/>
      <c r="I2" s="224"/>
      <c r="J2" s="224"/>
      <c r="K2" s="61" t="s">
        <v>24</v>
      </c>
      <c r="L2" s="225" t="str">
        <f>IF(E10="","",E10)</f>
        <v>Operatrice socioassistenziale / 
Operatore socioassistenziale AFC</v>
      </c>
      <c r="M2" s="226"/>
      <c r="N2" s="226"/>
      <c r="O2" s="226"/>
      <c r="P2" s="226"/>
      <c r="Q2" s="226"/>
      <c r="R2" s="226"/>
      <c r="S2" s="226"/>
      <c r="T2" s="226"/>
      <c r="U2" s="227"/>
      <c r="W2" s="61" t="s">
        <v>25</v>
      </c>
      <c r="X2" s="225" t="str">
        <f>IF(E12="","",E12)</f>
        <v/>
      </c>
      <c r="Y2" s="226"/>
      <c r="Z2" s="226"/>
      <c r="AA2" s="226"/>
      <c r="AB2" s="226"/>
      <c r="AC2" s="226"/>
      <c r="AD2" s="227"/>
      <c r="AE2" s="55" t="s">
        <v>26</v>
      </c>
      <c r="AF2" s="228">
        <f>IF(M12="","",M12)</f>
        <v>94303</v>
      </c>
      <c r="AG2" s="229"/>
      <c r="AH2" s="208" t="s">
        <v>208</v>
      </c>
      <c r="AI2" s="49">
        <f>COUNTIF(int.!B3,"*")</f>
        <v>1</v>
      </c>
      <c r="AL2" s="45"/>
      <c r="AM2" s="45"/>
      <c r="AN2" s="45"/>
      <c r="AO2" s="45"/>
      <c r="AP2" s="45"/>
      <c r="AQ2" s="45"/>
      <c r="AR2" s="45"/>
      <c r="AS2" s="45"/>
      <c r="AT2" s="45"/>
      <c r="AU2" s="45"/>
      <c r="AV2" s="45"/>
      <c r="AW2" s="45"/>
      <c r="AX2" s="45"/>
      <c r="AY2" s="45"/>
      <c r="AZ2" s="45"/>
      <c r="BA2" s="45"/>
      <c r="BB2" s="45"/>
      <c r="BC2" s="45"/>
    </row>
    <row r="3" spans="1:55" ht="9" customHeight="1" x14ac:dyDescent="0.2">
      <c r="A3" s="224"/>
      <c r="B3" s="224"/>
      <c r="C3" s="224"/>
      <c r="D3" s="224"/>
      <c r="E3" s="224"/>
      <c r="F3" s="224"/>
      <c r="G3" s="224"/>
      <c r="H3" s="224"/>
      <c r="I3" s="224"/>
      <c r="J3" s="224"/>
      <c r="Q3" s="37"/>
      <c r="S3" s="29"/>
      <c r="V3" s="29"/>
      <c r="X3" s="20"/>
      <c r="Y3" s="20"/>
      <c r="AH3" s="208"/>
      <c r="AI3" s="49"/>
      <c r="AJ3" s="45"/>
      <c r="AK3" s="45"/>
      <c r="AL3" s="45"/>
      <c r="AM3" s="45"/>
      <c r="AN3" s="45"/>
      <c r="AO3" s="45"/>
      <c r="AP3" s="45"/>
      <c r="AQ3" s="45"/>
      <c r="AR3" s="45"/>
      <c r="AS3" s="45"/>
      <c r="AT3" s="45"/>
      <c r="AU3" s="45"/>
      <c r="AV3" s="45"/>
      <c r="AW3" s="45"/>
      <c r="AX3" s="45"/>
      <c r="AY3" s="45"/>
      <c r="AZ3" s="45"/>
      <c r="BA3" s="45"/>
      <c r="BB3" s="45"/>
      <c r="BC3" s="45"/>
    </row>
    <row r="4" spans="1:55" ht="24" customHeight="1" x14ac:dyDescent="0.2">
      <c r="A4" s="224"/>
      <c r="B4" s="224"/>
      <c r="C4" s="224"/>
      <c r="D4" s="224"/>
      <c r="E4" s="224"/>
      <c r="F4" s="224"/>
      <c r="G4" s="224"/>
      <c r="H4" s="224"/>
      <c r="I4" s="224"/>
      <c r="J4" s="224"/>
      <c r="K4" s="61" t="s">
        <v>27</v>
      </c>
      <c r="L4" s="225" t="str">
        <f>IF(E14="","",E14)</f>
        <v/>
      </c>
      <c r="M4" s="226"/>
      <c r="N4" s="226"/>
      <c r="O4" s="226"/>
      <c r="P4" s="226"/>
      <c r="Q4" s="226"/>
      <c r="R4" s="226"/>
      <c r="S4" s="226"/>
      <c r="T4" s="226"/>
      <c r="U4" s="227"/>
      <c r="W4" s="61" t="s">
        <v>28</v>
      </c>
      <c r="X4" s="225" t="str">
        <f>IF(E16="","",E16)</f>
        <v/>
      </c>
      <c r="Y4" s="226"/>
      <c r="Z4" s="226"/>
      <c r="AA4" s="226"/>
      <c r="AB4" s="226"/>
      <c r="AC4" s="226"/>
      <c r="AD4" s="226"/>
      <c r="AE4" s="226"/>
      <c r="AF4" s="226"/>
      <c r="AG4" s="227"/>
      <c r="AH4" s="208"/>
      <c r="AI4" s="49"/>
      <c r="AJ4" s="45"/>
      <c r="AK4" s="45"/>
      <c r="AL4" s="45"/>
      <c r="AM4" s="45"/>
      <c r="AN4" s="45"/>
      <c r="AO4" s="45"/>
      <c r="AP4" s="45"/>
      <c r="AQ4" s="45"/>
      <c r="AR4" s="45"/>
      <c r="AS4" s="45"/>
      <c r="AT4" s="45"/>
      <c r="AU4" s="45"/>
      <c r="AV4" s="45"/>
      <c r="AW4" s="45"/>
      <c r="AX4" s="45"/>
      <c r="AY4" s="45"/>
      <c r="AZ4" s="45"/>
      <c r="BA4" s="45"/>
      <c r="BB4" s="45"/>
      <c r="BC4" s="45"/>
    </row>
    <row r="5" spans="1:55" ht="18" customHeight="1" x14ac:dyDescent="0.2">
      <c r="A5" s="224"/>
      <c r="B5" s="224"/>
      <c r="C5" s="224"/>
      <c r="D5" s="224"/>
      <c r="E5" s="224"/>
      <c r="F5" s="224"/>
      <c r="G5" s="224"/>
      <c r="H5" s="224"/>
      <c r="I5" s="224"/>
      <c r="J5" s="224"/>
      <c r="Q5" s="35"/>
      <c r="X5" s="36"/>
      <c r="Y5" s="36"/>
      <c r="AH5" s="208"/>
      <c r="AI5" s="49"/>
      <c r="AJ5" s="45"/>
      <c r="AK5" s="45"/>
      <c r="AL5" s="45"/>
      <c r="AM5" s="45"/>
      <c r="AN5" s="45"/>
      <c r="AO5" s="45"/>
      <c r="AP5" s="45"/>
      <c r="AQ5" s="45"/>
      <c r="AR5" s="45"/>
      <c r="AS5" s="45"/>
      <c r="AT5" s="45"/>
      <c r="AU5" s="45"/>
      <c r="AV5" s="45"/>
      <c r="AW5" s="45"/>
      <c r="AX5" s="45"/>
      <c r="AY5" s="45"/>
      <c r="AZ5" s="45"/>
      <c r="BA5" s="45"/>
      <c r="BB5" s="45"/>
      <c r="BC5" s="45"/>
    </row>
    <row r="6" spans="1:55" ht="17.25" customHeight="1" x14ac:dyDescent="0.4">
      <c r="B6" s="18"/>
      <c r="S6" s="28"/>
      <c r="T6" s="4"/>
      <c r="U6" s="4"/>
      <c r="V6" s="4"/>
      <c r="W6" s="4"/>
      <c r="X6" s="4"/>
      <c r="Y6" s="4"/>
      <c r="AH6" s="208"/>
      <c r="AI6" s="49"/>
    </row>
    <row r="7" spans="1:55" ht="36" customHeight="1" x14ac:dyDescent="0.4">
      <c r="B7" s="489" t="s">
        <v>396</v>
      </c>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208"/>
      <c r="AI7" s="49"/>
    </row>
    <row r="8" spans="1:55" ht="58.5" customHeight="1" x14ac:dyDescent="0.4">
      <c r="B8" s="18"/>
      <c r="E8" s="175"/>
      <c r="S8" s="28"/>
      <c r="T8" s="4"/>
      <c r="U8" s="4"/>
      <c r="V8" s="4"/>
      <c r="W8" s="4"/>
      <c r="X8" s="4"/>
      <c r="Y8" s="4"/>
      <c r="AH8" s="151" t="s">
        <v>44</v>
      </c>
      <c r="AI8" s="49"/>
    </row>
    <row r="9" spans="1:55" ht="39" customHeight="1" x14ac:dyDescent="0.3">
      <c r="A9" s="43"/>
      <c r="B9" s="43"/>
      <c r="C9" s="43"/>
      <c r="D9" s="43"/>
      <c r="E9" s="43"/>
      <c r="F9" s="43"/>
      <c r="G9" s="44"/>
      <c r="I9" s="4"/>
      <c r="J9" s="4"/>
      <c r="K9" s="4"/>
      <c r="L9" s="4"/>
      <c r="M9" s="4"/>
      <c r="N9" s="4"/>
      <c r="O9" s="4"/>
      <c r="P9" s="4"/>
      <c r="Q9" s="53"/>
      <c r="R9" s="13"/>
      <c r="S9" s="4"/>
      <c r="T9" s="39"/>
      <c r="U9" s="4"/>
      <c r="V9" s="4"/>
      <c r="W9" s="4"/>
      <c r="X9" s="5"/>
      <c r="Y9" s="5"/>
      <c r="Z9" s="4"/>
      <c r="AH9" s="58" t="s">
        <v>45</v>
      </c>
      <c r="AI9" s="49"/>
      <c r="AJ9" s="43"/>
      <c r="AK9" s="43"/>
      <c r="AL9" s="43"/>
      <c r="AM9" s="43"/>
      <c r="AN9" s="43"/>
      <c r="AO9" s="43"/>
      <c r="AP9" s="43"/>
      <c r="AQ9" s="43"/>
      <c r="AR9" s="43"/>
      <c r="AS9" s="43"/>
      <c r="AT9" s="43"/>
      <c r="AU9" s="43"/>
      <c r="AV9" s="43"/>
      <c r="AW9" s="43"/>
      <c r="AX9" s="43"/>
      <c r="AY9" s="43"/>
      <c r="AZ9" s="43"/>
      <c r="BA9" s="43"/>
      <c r="BB9" s="43"/>
      <c r="BC9" s="43"/>
    </row>
    <row r="10" spans="1:55" ht="39" customHeight="1" x14ac:dyDescent="0.4">
      <c r="A10" s="4"/>
      <c r="B10" s="421" t="s">
        <v>114</v>
      </c>
      <c r="C10" s="421"/>
      <c r="D10" s="501"/>
      <c r="E10" s="212" t="s">
        <v>283</v>
      </c>
      <c r="F10" s="213"/>
      <c r="G10" s="213"/>
      <c r="H10" s="213"/>
      <c r="I10" s="213"/>
      <c r="J10" s="213"/>
      <c r="K10" s="213"/>
      <c r="L10" s="213"/>
      <c r="M10" s="213"/>
      <c r="N10" s="214"/>
      <c r="O10" s="24" t="s">
        <v>143</v>
      </c>
      <c r="T10" s="215" t="str">
        <f>IF(AI10=1,int.!B5," ")</f>
        <v xml:space="preserve"> </v>
      </c>
      <c r="U10" s="215"/>
      <c r="V10" s="215"/>
      <c r="W10" s="215"/>
      <c r="X10" s="215"/>
      <c r="Y10" s="215"/>
      <c r="Z10" s="215"/>
      <c r="AA10" s="215"/>
      <c r="AB10" s="215"/>
      <c r="AC10" s="215"/>
      <c r="AD10" s="215"/>
      <c r="AE10" s="215"/>
      <c r="AF10" s="215"/>
      <c r="AG10" s="215"/>
      <c r="AH10" s="157" t="s">
        <v>238</v>
      </c>
      <c r="AI10" s="49">
        <f>COUNTIF(int.!B5,"*")</f>
        <v>0</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3"/>
      <c r="B11" s="102"/>
      <c r="C11" s="102"/>
      <c r="D11" s="102"/>
      <c r="E11" s="43"/>
      <c r="F11" s="43"/>
      <c r="G11" s="44"/>
      <c r="I11" s="4"/>
      <c r="J11" s="4"/>
      <c r="K11" s="4"/>
      <c r="L11" s="4"/>
      <c r="M11" s="4"/>
      <c r="N11" s="4"/>
      <c r="O11" s="4"/>
      <c r="P11" s="4"/>
      <c r="Q11" s="53"/>
      <c r="R11" s="13"/>
      <c r="S11" s="4"/>
      <c r="T11" s="62"/>
      <c r="U11" s="63"/>
      <c r="V11" s="63"/>
      <c r="W11" s="63"/>
      <c r="X11" s="64"/>
      <c r="Y11" s="64"/>
      <c r="Z11" s="63"/>
      <c r="AA11" s="57"/>
      <c r="AH11" s="449" t="s">
        <v>207</v>
      </c>
      <c r="AI11" s="49"/>
      <c r="AJ11" s="43"/>
      <c r="AK11" s="43"/>
      <c r="AL11" s="43"/>
      <c r="AM11" s="43"/>
      <c r="AN11" s="43"/>
      <c r="AO11" s="43"/>
      <c r="AP11" s="43"/>
      <c r="AQ11" s="43"/>
      <c r="AR11" s="43"/>
      <c r="AS11" s="43"/>
      <c r="AT11" s="43"/>
      <c r="AU11" s="43"/>
      <c r="AV11" s="43"/>
      <c r="AW11" s="43"/>
      <c r="AX11" s="43"/>
      <c r="AY11" s="43"/>
      <c r="AZ11" s="43"/>
      <c r="BA11" s="43"/>
      <c r="BB11" s="43"/>
      <c r="BC11" s="43"/>
    </row>
    <row r="12" spans="1:55" ht="38.25" customHeight="1" x14ac:dyDescent="0.4">
      <c r="A12" s="43"/>
      <c r="B12" s="454" t="s">
        <v>149</v>
      </c>
      <c r="C12" s="216"/>
      <c r="D12" s="216"/>
      <c r="E12" s="217"/>
      <c r="F12" s="218"/>
      <c r="G12" s="218"/>
      <c r="H12" s="218"/>
      <c r="I12" s="218"/>
      <c r="J12" s="219"/>
      <c r="K12" s="220" t="s">
        <v>113</v>
      </c>
      <c r="L12" s="221"/>
      <c r="M12" s="222">
        <f>Deutsch!M12</f>
        <v>94303</v>
      </c>
      <c r="N12" s="223"/>
      <c r="O12" s="24" t="s">
        <v>143</v>
      </c>
      <c r="Q12" s="7"/>
      <c r="T12" s="215" t="str">
        <f>IF(AI12=1,int.!B7," ")</f>
        <v>Chefexpertin Susan Bielmann</v>
      </c>
      <c r="U12" s="215"/>
      <c r="V12" s="215"/>
      <c r="W12" s="215"/>
      <c r="X12" s="215"/>
      <c r="Y12" s="215"/>
      <c r="Z12" s="215"/>
      <c r="AA12" s="215"/>
      <c r="AB12" s="215"/>
      <c r="AC12" s="215"/>
      <c r="AD12" s="215"/>
      <c r="AE12" s="215"/>
      <c r="AF12" s="215"/>
      <c r="AG12" s="215"/>
      <c r="AH12" s="449"/>
      <c r="AI12" s="49">
        <f>COUNTIF(int.!B9,"*")</f>
        <v>1</v>
      </c>
      <c r="AJ12" s="43"/>
      <c r="AK12" s="43"/>
      <c r="AL12" s="43"/>
      <c r="AM12" s="43"/>
      <c r="AN12" s="43"/>
      <c r="AO12" s="43"/>
      <c r="AP12" s="43"/>
      <c r="AQ12" s="43"/>
      <c r="AR12" s="43"/>
      <c r="AS12" s="43"/>
      <c r="AT12" s="43"/>
      <c r="AU12" s="43"/>
      <c r="AV12" s="43"/>
      <c r="AW12" s="43"/>
      <c r="AX12" s="43"/>
      <c r="AY12" s="43"/>
      <c r="AZ12" s="43"/>
      <c r="BA12" s="43"/>
      <c r="BB12" s="43"/>
      <c r="BC12" s="43"/>
    </row>
    <row r="13" spans="1:55" ht="12.75" customHeight="1" x14ac:dyDescent="0.3">
      <c r="A13" s="43"/>
      <c r="B13" s="43"/>
      <c r="C13" s="43"/>
      <c r="D13" s="43"/>
      <c r="E13" s="43"/>
      <c r="F13" s="43"/>
      <c r="G13" s="44"/>
      <c r="I13" s="4"/>
      <c r="J13" s="4"/>
      <c r="K13" s="4"/>
      <c r="L13" s="4"/>
      <c r="M13" s="4"/>
      <c r="N13" s="4"/>
      <c r="O13" s="4"/>
      <c r="P13" s="4"/>
      <c r="Q13" s="53"/>
      <c r="R13" s="13"/>
      <c r="S13" s="4"/>
      <c r="T13" s="62"/>
      <c r="U13" s="63"/>
      <c r="V13" s="63"/>
      <c r="W13" s="63"/>
      <c r="X13" s="64"/>
      <c r="Y13" s="64"/>
      <c r="Z13" s="63"/>
      <c r="AA13" s="57"/>
      <c r="AH13" s="449"/>
      <c r="AI13" s="49"/>
      <c r="AJ13" s="43"/>
      <c r="AK13" s="43"/>
      <c r="AL13" s="43"/>
      <c r="AM13" s="43"/>
      <c r="AN13" s="43"/>
      <c r="AO13" s="43"/>
      <c r="AP13" s="43"/>
      <c r="AQ13" s="43"/>
      <c r="AR13" s="43"/>
      <c r="AS13" s="43"/>
      <c r="AT13" s="43"/>
      <c r="AU13" s="43"/>
      <c r="AV13" s="43"/>
      <c r="AW13" s="43"/>
      <c r="AX13" s="43"/>
      <c r="AY13" s="43"/>
      <c r="AZ13" s="43"/>
      <c r="BA13" s="43"/>
      <c r="BB13" s="43"/>
      <c r="BC13" s="43"/>
    </row>
    <row r="14" spans="1:55" ht="36" customHeight="1" x14ac:dyDescent="0.4">
      <c r="A14" s="43"/>
      <c r="B14" s="455" t="s">
        <v>90</v>
      </c>
      <c r="C14" s="455"/>
      <c r="D14" s="456"/>
      <c r="E14" s="231"/>
      <c r="F14" s="232"/>
      <c r="G14" s="232"/>
      <c r="H14" s="232"/>
      <c r="I14" s="232"/>
      <c r="J14" s="232"/>
      <c r="K14" s="232"/>
      <c r="L14" s="232"/>
      <c r="M14" s="232"/>
      <c r="N14" s="233"/>
      <c r="O14" s="24" t="s">
        <v>143</v>
      </c>
      <c r="P14" s="7"/>
      <c r="T14" s="215" t="str">
        <f>IF(AI14=1,int.!B9," ")</f>
        <v>OrTra Gesundheit und Soziales Freiburg</v>
      </c>
      <c r="U14" s="215"/>
      <c r="V14" s="215"/>
      <c r="W14" s="215"/>
      <c r="X14" s="215"/>
      <c r="Y14" s="215"/>
      <c r="Z14" s="215"/>
      <c r="AA14" s="215"/>
      <c r="AB14" s="215"/>
      <c r="AC14" s="215"/>
      <c r="AD14" s="215"/>
      <c r="AE14" s="215"/>
      <c r="AF14" s="215"/>
      <c r="AG14" s="215"/>
      <c r="AH14" s="449"/>
      <c r="AI14" s="49">
        <f>COUNTIF(int.!B9,"*")</f>
        <v>1</v>
      </c>
      <c r="AJ14" s="43"/>
      <c r="AK14" s="43"/>
      <c r="AL14" s="43"/>
      <c r="AM14" s="43"/>
      <c r="AN14" s="43"/>
      <c r="AO14" s="43"/>
      <c r="AP14" s="43"/>
      <c r="AQ14" s="43"/>
      <c r="AR14" s="43"/>
      <c r="AS14" s="43"/>
      <c r="AT14" s="43"/>
      <c r="AU14" s="43"/>
      <c r="AV14" s="43"/>
      <c r="AW14" s="43"/>
      <c r="AX14" s="43"/>
      <c r="AY14" s="43"/>
      <c r="AZ14" s="43"/>
      <c r="BA14" s="43"/>
      <c r="BB14" s="43"/>
      <c r="BC14" s="43"/>
    </row>
    <row r="15" spans="1:55" ht="12.75" customHeight="1" x14ac:dyDescent="0.3">
      <c r="A15" s="500" t="s">
        <v>112</v>
      </c>
      <c r="B15" s="500"/>
      <c r="C15" s="500"/>
      <c r="D15" s="500"/>
      <c r="E15" s="43"/>
      <c r="F15" s="43"/>
      <c r="G15" s="44"/>
      <c r="I15" s="4"/>
      <c r="J15" s="4"/>
      <c r="K15" s="4"/>
      <c r="L15" s="4"/>
      <c r="M15" s="4"/>
      <c r="N15" s="4"/>
      <c r="O15" s="4"/>
      <c r="P15" s="4"/>
      <c r="Q15" s="53"/>
      <c r="R15" s="13"/>
      <c r="S15" s="4"/>
      <c r="T15" s="62"/>
      <c r="U15" s="63"/>
      <c r="V15" s="63"/>
      <c r="W15" s="63"/>
      <c r="X15" s="64"/>
      <c r="Y15" s="64"/>
      <c r="Z15" s="63"/>
      <c r="AA15" s="57"/>
      <c r="AH15" s="449"/>
      <c r="AI15" s="49"/>
      <c r="AJ15" s="43"/>
      <c r="AK15" s="43"/>
      <c r="AL15" s="43"/>
      <c r="AM15" s="43"/>
      <c r="AN15" s="43"/>
      <c r="AO15" s="43"/>
      <c r="AP15" s="43"/>
      <c r="AQ15" s="43"/>
      <c r="AR15" s="43"/>
      <c r="AS15" s="43"/>
      <c r="AT15" s="43"/>
      <c r="AU15" s="43"/>
      <c r="AV15" s="43"/>
      <c r="AW15" s="43"/>
      <c r="AX15" s="43"/>
      <c r="AY15" s="43"/>
      <c r="AZ15" s="43"/>
      <c r="BA15" s="43"/>
      <c r="BB15" s="43"/>
      <c r="BC15" s="43"/>
    </row>
    <row r="16" spans="1:55" ht="36" customHeight="1" x14ac:dyDescent="0.4">
      <c r="A16" s="500"/>
      <c r="B16" s="500"/>
      <c r="C16" s="500"/>
      <c r="D16" s="500"/>
      <c r="E16" s="231"/>
      <c r="F16" s="232"/>
      <c r="G16" s="232"/>
      <c r="H16" s="232"/>
      <c r="I16" s="232"/>
      <c r="J16" s="232"/>
      <c r="K16" s="232"/>
      <c r="L16" s="232"/>
      <c r="M16" s="232"/>
      <c r="N16" s="233"/>
      <c r="O16" s="24" t="s">
        <v>143</v>
      </c>
      <c r="P16" s="7"/>
      <c r="T16" s="215" t="str">
        <f>IF(AI16=1,int.!B11," ")</f>
        <v>Rue de Rome 3</v>
      </c>
      <c r="U16" s="215"/>
      <c r="V16" s="215"/>
      <c r="W16" s="215"/>
      <c r="X16" s="215"/>
      <c r="Y16" s="215"/>
      <c r="Z16" s="215"/>
      <c r="AA16" s="215"/>
      <c r="AB16" s="215"/>
      <c r="AC16" s="215"/>
      <c r="AD16" s="215"/>
      <c r="AE16" s="215"/>
      <c r="AF16" s="215"/>
      <c r="AG16" s="215"/>
      <c r="AH16" s="449"/>
      <c r="AI16" s="49">
        <f>COUNTIF(int.!B11,"*")</f>
        <v>1</v>
      </c>
      <c r="AJ16" s="43"/>
      <c r="AK16" s="43"/>
      <c r="AL16" s="43"/>
      <c r="AM16" s="43"/>
      <c r="AN16" s="43"/>
      <c r="AO16" s="43"/>
      <c r="AP16" s="43"/>
      <c r="AQ16" s="43"/>
      <c r="AR16" s="43"/>
      <c r="AS16" s="43"/>
      <c r="AT16" s="43"/>
      <c r="AU16" s="43"/>
      <c r="AV16" s="43"/>
      <c r="AW16" s="43"/>
      <c r="AX16" s="43"/>
      <c r="AY16" s="43"/>
      <c r="AZ16" s="43"/>
      <c r="BA16" s="43"/>
      <c r="BB16" s="43"/>
      <c r="BC16" s="43"/>
    </row>
    <row r="17" spans="1:55" ht="12.75" customHeight="1" x14ac:dyDescent="0.3">
      <c r="A17" s="500"/>
      <c r="B17" s="500"/>
      <c r="C17" s="500"/>
      <c r="D17" s="500"/>
      <c r="E17" s="43"/>
      <c r="F17" s="43"/>
      <c r="G17" s="44"/>
      <c r="I17" s="4"/>
      <c r="J17" s="4"/>
      <c r="K17" s="4"/>
      <c r="L17" s="4"/>
      <c r="M17" s="4"/>
      <c r="N17" s="4"/>
      <c r="O17" s="4"/>
      <c r="P17" s="4"/>
      <c r="Q17" s="53"/>
      <c r="R17" s="13"/>
      <c r="S17" s="4"/>
      <c r="T17" s="62"/>
      <c r="U17" s="63"/>
      <c r="V17" s="63"/>
      <c r="W17" s="63"/>
      <c r="X17" s="64"/>
      <c r="Y17" s="64"/>
      <c r="Z17" s="63"/>
      <c r="AA17" s="57"/>
      <c r="AH17" s="142"/>
      <c r="AI17" s="49"/>
      <c r="AJ17" s="43"/>
      <c r="AK17" s="43"/>
      <c r="AL17" s="43"/>
      <c r="AM17" s="43"/>
      <c r="AN17" s="43"/>
      <c r="AO17" s="43"/>
      <c r="AP17" s="43"/>
      <c r="AQ17" s="43"/>
      <c r="AR17" s="43"/>
      <c r="AS17" s="43"/>
      <c r="AT17" s="43"/>
      <c r="AU17" s="43"/>
      <c r="AV17" s="43"/>
      <c r="AW17" s="43"/>
      <c r="AX17" s="43"/>
      <c r="AY17" s="43"/>
      <c r="AZ17" s="43"/>
      <c r="BA17" s="43"/>
      <c r="BB17" s="43"/>
      <c r="BC17" s="43"/>
    </row>
    <row r="18" spans="1:55" ht="35.25" customHeight="1" x14ac:dyDescent="0.4">
      <c r="A18" s="43"/>
      <c r="B18" s="453" t="s">
        <v>38</v>
      </c>
      <c r="C18" s="453"/>
      <c r="D18" s="453"/>
      <c r="E18" s="231"/>
      <c r="F18" s="232"/>
      <c r="G18" s="232"/>
      <c r="H18" s="232"/>
      <c r="I18" s="232"/>
      <c r="J18" s="232"/>
      <c r="K18" s="232"/>
      <c r="L18" s="232"/>
      <c r="M18" s="232"/>
      <c r="N18" s="233"/>
      <c r="O18" s="24" t="s">
        <v>143</v>
      </c>
      <c r="T18" s="215" t="str">
        <f>IF(AI18=1,int.!B13," ")</f>
        <v>1700 Freiburg</v>
      </c>
      <c r="U18" s="215"/>
      <c r="V18" s="215"/>
      <c r="W18" s="215"/>
      <c r="X18" s="215"/>
      <c r="Y18" s="215"/>
      <c r="Z18" s="215"/>
      <c r="AA18" s="215"/>
      <c r="AB18" s="215"/>
      <c r="AC18" s="215"/>
      <c r="AD18" s="215"/>
      <c r="AE18" s="215"/>
      <c r="AF18" s="215"/>
      <c r="AG18" s="215"/>
      <c r="AH18" s="143"/>
      <c r="AI18" s="49">
        <f>COUNTIF(int.!B13,"*")</f>
        <v>1</v>
      </c>
      <c r="AJ18" s="43"/>
      <c r="AK18" s="43"/>
      <c r="AL18" s="43"/>
      <c r="AM18" s="43"/>
      <c r="AN18" s="43"/>
      <c r="AO18" s="43"/>
      <c r="AP18" s="43"/>
      <c r="AQ18" s="43"/>
      <c r="AR18" s="43"/>
      <c r="AS18" s="43"/>
      <c r="AT18" s="43"/>
      <c r="AU18" s="43"/>
      <c r="AV18" s="43"/>
      <c r="AW18" s="43"/>
      <c r="AX18" s="43"/>
      <c r="AY18" s="43"/>
      <c r="AZ18" s="43"/>
      <c r="BA18" s="43"/>
      <c r="BB18" s="43"/>
      <c r="BC18" s="43"/>
    </row>
    <row r="19" spans="1:55" ht="30.75" customHeight="1" x14ac:dyDescent="0.3">
      <c r="A19" s="43"/>
      <c r="B19" s="43"/>
      <c r="C19" s="43"/>
      <c r="D19" s="43"/>
      <c r="E19" s="43"/>
      <c r="F19" s="43"/>
      <c r="G19" s="44"/>
      <c r="I19" s="4"/>
      <c r="J19" s="4"/>
      <c r="K19" s="4"/>
      <c r="L19" s="4"/>
      <c r="M19" s="4"/>
      <c r="N19" s="4"/>
      <c r="O19" s="4"/>
      <c r="P19" s="4"/>
      <c r="Q19" s="53"/>
      <c r="R19" s="13"/>
      <c r="S19" s="4"/>
      <c r="T19" s="39"/>
      <c r="U19" s="4"/>
      <c r="V19" s="4"/>
      <c r="W19" s="4"/>
      <c r="X19" s="5"/>
      <c r="Y19" s="5"/>
      <c r="Z19" s="4"/>
      <c r="AH19" s="503" t="s">
        <v>46</v>
      </c>
      <c r="AI19" s="49"/>
      <c r="AJ19" s="43"/>
      <c r="AK19" s="43"/>
      <c r="AL19" s="43"/>
      <c r="AM19" s="43"/>
      <c r="AN19" s="43"/>
      <c r="AO19" s="43"/>
      <c r="AP19" s="43"/>
      <c r="AQ19" s="43"/>
      <c r="AR19" s="43"/>
      <c r="AS19" s="43"/>
      <c r="AT19" s="43"/>
      <c r="AU19" s="43"/>
      <c r="AV19" s="43"/>
      <c r="AW19" s="43"/>
      <c r="AX19" s="43"/>
      <c r="AY19" s="43"/>
      <c r="AZ19" s="43"/>
      <c r="BA19" s="43"/>
      <c r="BB19" s="43"/>
      <c r="BC19" s="43"/>
    </row>
    <row r="20" spans="1:55" s="29" customFormat="1" ht="30" customHeight="1" x14ac:dyDescent="0.25">
      <c r="A20" s="42"/>
      <c r="B20" s="69" t="s">
        <v>110</v>
      </c>
      <c r="C20" s="47"/>
      <c r="D20" s="15"/>
      <c r="E20" s="15"/>
      <c r="F20" s="15"/>
      <c r="G20" s="15"/>
      <c r="H20" s="15"/>
      <c r="I20" s="15"/>
      <c r="J20" s="15"/>
      <c r="K20" s="15"/>
      <c r="L20" s="15"/>
      <c r="M20" s="15"/>
      <c r="N20" s="15"/>
      <c r="O20" s="15"/>
      <c r="AH20" s="503"/>
      <c r="AI20" s="49"/>
      <c r="AJ20" s="42"/>
      <c r="AK20" s="42"/>
      <c r="AL20" s="42"/>
      <c r="AM20" s="42"/>
      <c r="AN20" s="42"/>
      <c r="AO20" s="42"/>
      <c r="AP20" s="42"/>
      <c r="AQ20" s="42"/>
      <c r="AR20" s="42"/>
      <c r="AS20" s="42"/>
      <c r="AT20" s="42"/>
      <c r="AU20" s="42"/>
      <c r="AV20" s="42"/>
      <c r="AW20" s="42"/>
      <c r="AX20" s="42"/>
      <c r="AY20" s="42"/>
      <c r="AZ20" s="42"/>
      <c r="BA20" s="42"/>
      <c r="BB20" s="42"/>
      <c r="BC20" s="42"/>
    </row>
    <row r="21" spans="1:55" ht="36" customHeight="1" x14ac:dyDescent="0.3">
      <c r="B21" s="71" t="s">
        <v>39</v>
      </c>
      <c r="C21" s="14"/>
      <c r="E21" s="231"/>
      <c r="F21" s="232"/>
      <c r="G21" s="232"/>
      <c r="H21" s="232"/>
      <c r="I21" s="232"/>
      <c r="J21" s="232"/>
      <c r="K21" s="232"/>
      <c r="L21" s="232"/>
      <c r="M21" s="232"/>
      <c r="N21" s="233"/>
      <c r="O21" s="24" t="s">
        <v>143</v>
      </c>
      <c r="P21" s="7"/>
      <c r="R21" s="13"/>
      <c r="S21" s="4"/>
      <c r="T21" s="39"/>
      <c r="U21" s="4"/>
      <c r="V21" s="4"/>
      <c r="W21" s="4"/>
      <c r="X21" s="5"/>
      <c r="Y21" s="5"/>
      <c r="Z21" s="4"/>
      <c r="AH21" s="440" t="s">
        <v>107</v>
      </c>
      <c r="AI21" s="49"/>
    </row>
    <row r="22" spans="1:55" ht="21" customHeight="1" x14ac:dyDescent="0.3">
      <c r="A22" s="43"/>
      <c r="B22" s="43"/>
      <c r="C22" s="43"/>
      <c r="D22" s="43"/>
      <c r="E22" s="43"/>
      <c r="F22" s="43"/>
      <c r="G22" s="44"/>
      <c r="I22" s="4"/>
      <c r="J22" s="4"/>
      <c r="K22" s="4"/>
      <c r="L22" s="4"/>
      <c r="M22" s="4"/>
      <c r="N22" s="4"/>
      <c r="O22" s="4"/>
      <c r="P22" s="4"/>
      <c r="Q22" s="53"/>
      <c r="R22" s="13"/>
      <c r="S22" s="29"/>
      <c r="U22" s="65"/>
      <c r="V22" s="65"/>
      <c r="W22" s="65"/>
      <c r="X22" s="65"/>
      <c r="Y22" s="65"/>
      <c r="Z22" s="65"/>
      <c r="AA22" s="65"/>
      <c r="AB22" s="65"/>
      <c r="AC22" s="65"/>
      <c r="AD22" s="65"/>
      <c r="AE22" s="65"/>
      <c r="AF22" s="65"/>
      <c r="AG22" s="65"/>
      <c r="AH22" s="440"/>
      <c r="AI22" s="79"/>
      <c r="AJ22" s="43"/>
      <c r="AK22" s="43"/>
      <c r="AL22" s="43"/>
      <c r="AM22" s="43"/>
      <c r="AN22" s="43"/>
      <c r="AO22" s="43"/>
      <c r="AP22" s="43"/>
      <c r="AQ22" s="43"/>
      <c r="AR22" s="43"/>
      <c r="AS22" s="43"/>
      <c r="AT22" s="43"/>
      <c r="AU22" s="43"/>
      <c r="AV22" s="43"/>
      <c r="AW22" s="43"/>
      <c r="AX22" s="43"/>
      <c r="AY22" s="43"/>
      <c r="AZ22" s="43"/>
      <c r="BA22" s="43"/>
      <c r="BB22" s="43"/>
      <c r="BC22" s="43"/>
    </row>
    <row r="23" spans="1:55" ht="29.25" customHeight="1" x14ac:dyDescent="0.35">
      <c r="B23" s="91" t="s">
        <v>40</v>
      </c>
      <c r="C23" s="13"/>
      <c r="D23" s="11"/>
      <c r="E23" s="11"/>
      <c r="F23" s="11"/>
      <c r="G23" s="11"/>
      <c r="H23" s="11"/>
      <c r="I23" s="11"/>
      <c r="J23" s="11"/>
      <c r="K23" s="11"/>
      <c r="L23" s="11"/>
      <c r="M23" s="11"/>
      <c r="N23" s="11"/>
      <c r="O23" s="11"/>
      <c r="S23" s="29"/>
      <c r="T23" s="39"/>
      <c r="U23" s="4"/>
      <c r="V23" s="4"/>
      <c r="W23" s="4"/>
      <c r="X23" s="5"/>
      <c r="Y23" s="5"/>
      <c r="Z23" s="4"/>
      <c r="AH23" s="143" t="s">
        <v>47</v>
      </c>
      <c r="AI23" s="79"/>
    </row>
    <row r="24" spans="1:55" ht="36" customHeight="1" x14ac:dyDescent="0.3">
      <c r="B24" s="71" t="s">
        <v>89</v>
      </c>
      <c r="C24" s="14"/>
      <c r="D24" s="14"/>
      <c r="E24" s="231"/>
      <c r="F24" s="232"/>
      <c r="G24" s="232"/>
      <c r="H24" s="232"/>
      <c r="I24" s="232"/>
      <c r="J24" s="232"/>
      <c r="K24" s="232"/>
      <c r="L24" s="232"/>
      <c r="M24" s="232"/>
      <c r="N24" s="233"/>
      <c r="O24" s="24" t="s">
        <v>143</v>
      </c>
      <c r="P24" s="7"/>
      <c r="S24" s="29"/>
      <c r="T24" s="29"/>
      <c r="U24" s="29"/>
      <c r="V24" s="29"/>
      <c r="W24" s="29"/>
      <c r="X24" s="29"/>
      <c r="Y24" s="29"/>
      <c r="Z24" s="29"/>
      <c r="AA24" s="29"/>
      <c r="AB24" s="29"/>
      <c r="AC24" s="29"/>
      <c r="AD24" s="29"/>
      <c r="AE24" s="29"/>
      <c r="AF24" s="29"/>
      <c r="AG24" s="29"/>
      <c r="AH24" s="444" t="s">
        <v>48</v>
      </c>
      <c r="AI24" s="79"/>
    </row>
    <row r="25" spans="1:55" ht="12.75" customHeight="1" x14ac:dyDescent="0.3">
      <c r="A25" s="43"/>
      <c r="B25" s="43"/>
      <c r="C25" s="43"/>
      <c r="D25" s="43"/>
      <c r="E25" s="43"/>
      <c r="F25" s="43"/>
      <c r="G25" s="44"/>
      <c r="I25" s="4"/>
      <c r="J25" s="4"/>
      <c r="K25" s="4"/>
      <c r="L25" s="4"/>
      <c r="M25" s="4"/>
      <c r="N25" s="4"/>
      <c r="O25" s="4"/>
      <c r="P25" s="4"/>
      <c r="Q25" s="53"/>
      <c r="R25" s="13"/>
      <c r="S25" s="29"/>
      <c r="U25" s="65"/>
      <c r="V25" s="65"/>
      <c r="W25" s="65"/>
      <c r="X25" s="65"/>
      <c r="Y25" s="65"/>
      <c r="Z25" s="65"/>
      <c r="AA25" s="65"/>
      <c r="AB25" s="65"/>
      <c r="AC25" s="65"/>
      <c r="AD25" s="65"/>
      <c r="AE25" s="65"/>
      <c r="AF25" s="65"/>
      <c r="AG25" s="65"/>
      <c r="AH25" s="444"/>
      <c r="AI25" s="79"/>
      <c r="AJ25" s="43"/>
      <c r="AK25" s="43"/>
      <c r="AL25" s="43"/>
      <c r="AM25" s="43"/>
      <c r="AN25" s="43"/>
      <c r="AO25" s="43"/>
      <c r="AP25" s="43"/>
      <c r="AQ25" s="43"/>
      <c r="AR25" s="43"/>
      <c r="AS25" s="43"/>
      <c r="AT25" s="43"/>
      <c r="AU25" s="43"/>
      <c r="AV25" s="43"/>
      <c r="AW25" s="43"/>
      <c r="AX25" s="43"/>
      <c r="AY25" s="43"/>
      <c r="AZ25" s="43"/>
      <c r="BA25" s="43"/>
      <c r="BB25" s="43"/>
      <c r="BC25" s="43"/>
    </row>
    <row r="26" spans="1:55" ht="36" customHeight="1" x14ac:dyDescent="0.3">
      <c r="B26" s="491" t="s">
        <v>111</v>
      </c>
      <c r="C26" s="491"/>
      <c r="D26" s="491"/>
      <c r="E26" s="231"/>
      <c r="F26" s="232"/>
      <c r="G26" s="232"/>
      <c r="H26" s="232"/>
      <c r="I26" s="232"/>
      <c r="J26" s="232"/>
      <c r="K26" s="232"/>
      <c r="L26" s="232"/>
      <c r="M26" s="232"/>
      <c r="N26" s="233"/>
      <c r="O26" s="24" t="s">
        <v>143</v>
      </c>
      <c r="P26" s="7"/>
      <c r="T26" s="39"/>
      <c r="U26" s="4"/>
      <c r="V26" s="4"/>
      <c r="W26" s="4"/>
      <c r="X26" s="5"/>
      <c r="Y26" s="5"/>
      <c r="Z26" s="4"/>
      <c r="AH26" s="498" t="s">
        <v>106</v>
      </c>
      <c r="AI26" s="49"/>
    </row>
    <row r="27" spans="1:55" ht="12.75" customHeight="1" x14ac:dyDescent="0.3">
      <c r="A27" s="43"/>
      <c r="B27" s="491"/>
      <c r="C27" s="491"/>
      <c r="D27" s="491"/>
      <c r="E27" s="43"/>
      <c r="F27" s="43"/>
      <c r="G27" s="44"/>
      <c r="I27" s="4"/>
      <c r="J27" s="4"/>
      <c r="K27" s="4"/>
      <c r="L27" s="4"/>
      <c r="M27" s="4"/>
      <c r="N27" s="4"/>
      <c r="O27" s="4"/>
      <c r="P27" s="4"/>
      <c r="Q27" s="53"/>
      <c r="R27" s="13"/>
      <c r="S27" s="4"/>
      <c r="T27" s="60"/>
      <c r="U27" s="60"/>
      <c r="V27" s="60"/>
      <c r="W27" s="60"/>
      <c r="X27" s="60"/>
      <c r="Y27" s="60"/>
      <c r="Z27" s="60"/>
      <c r="AA27" s="60"/>
      <c r="AB27" s="60"/>
      <c r="AC27" s="60"/>
      <c r="AD27" s="60"/>
      <c r="AE27" s="60"/>
      <c r="AF27" s="60"/>
      <c r="AG27" s="60"/>
      <c r="AH27" s="498"/>
      <c r="AI27" s="49"/>
      <c r="AJ27" s="43"/>
      <c r="AK27" s="43"/>
      <c r="AL27" s="43"/>
      <c r="AM27" s="43"/>
      <c r="AN27" s="43"/>
      <c r="AO27" s="43"/>
      <c r="AP27" s="43"/>
      <c r="AQ27" s="43"/>
      <c r="AR27" s="43"/>
      <c r="AS27" s="43"/>
      <c r="AT27" s="43"/>
      <c r="AU27" s="43"/>
      <c r="AV27" s="43"/>
      <c r="AW27" s="43"/>
      <c r="AX27" s="43"/>
      <c r="AY27" s="43"/>
      <c r="AZ27" s="43"/>
      <c r="BA27" s="43"/>
      <c r="BB27" s="43"/>
      <c r="BC27" s="43"/>
    </row>
    <row r="28" spans="1:55" ht="36" customHeight="1" x14ac:dyDescent="0.3">
      <c r="B28" s="71" t="s">
        <v>41</v>
      </c>
      <c r="C28" s="14"/>
      <c r="D28" s="14"/>
      <c r="E28" s="242"/>
      <c r="F28" s="243"/>
      <c r="G28" s="244"/>
      <c r="H28" s="492" t="s">
        <v>88</v>
      </c>
      <c r="I28" s="493"/>
      <c r="J28" s="242"/>
      <c r="K28" s="243"/>
      <c r="L28" s="243"/>
      <c r="M28" s="243"/>
      <c r="N28" s="244"/>
      <c r="O28" s="24" t="s">
        <v>143</v>
      </c>
      <c r="T28" s="247" t="s">
        <v>185</v>
      </c>
      <c r="U28" s="248"/>
      <c r="V28" s="248"/>
      <c r="W28" s="248"/>
      <c r="X28" s="248"/>
      <c r="Y28" s="248"/>
      <c r="Z28" s="248"/>
      <c r="AA28" s="248"/>
      <c r="AB28" s="248"/>
      <c r="AC28" s="248"/>
      <c r="AD28" s="248"/>
      <c r="AE28" s="248"/>
      <c r="AF28" s="248"/>
      <c r="AG28" s="490"/>
      <c r="AH28" s="498"/>
      <c r="AI28" s="49"/>
    </row>
    <row r="29" spans="1:55" ht="12.75" customHeight="1" x14ac:dyDescent="0.3">
      <c r="A29" s="43"/>
      <c r="B29" s="43"/>
      <c r="C29" s="43"/>
      <c r="D29" s="43"/>
      <c r="E29" s="43"/>
      <c r="F29" s="43"/>
      <c r="G29" s="44"/>
      <c r="I29" s="4"/>
      <c r="J29" s="4"/>
      <c r="K29" s="4"/>
      <c r="L29" s="4"/>
      <c r="M29" s="4"/>
      <c r="N29" s="4"/>
      <c r="O29" s="4"/>
      <c r="P29" s="4"/>
      <c r="Q29" s="53"/>
      <c r="R29" s="13"/>
      <c r="S29" s="4"/>
      <c r="T29" s="39"/>
      <c r="U29" s="4"/>
      <c r="V29" s="4"/>
      <c r="W29" s="4"/>
      <c r="X29" s="5"/>
      <c r="Y29" s="5"/>
      <c r="Z29" s="4"/>
      <c r="AH29" s="498"/>
      <c r="AI29" s="49"/>
      <c r="AJ29" s="43"/>
      <c r="AK29" s="43"/>
      <c r="AL29" s="43"/>
      <c r="AM29" s="43"/>
      <c r="AN29" s="43"/>
      <c r="AO29" s="43"/>
      <c r="AP29" s="43"/>
      <c r="AQ29" s="43"/>
      <c r="AR29" s="43"/>
      <c r="AS29" s="43"/>
      <c r="AT29" s="43"/>
      <c r="AU29" s="43"/>
      <c r="AV29" s="43"/>
      <c r="AW29" s="43"/>
      <c r="AX29" s="43"/>
      <c r="AY29" s="43"/>
      <c r="AZ29" s="43"/>
      <c r="BA29" s="43"/>
      <c r="BB29" s="43"/>
      <c r="BC29" s="43"/>
    </row>
    <row r="30" spans="1:55" ht="36" customHeight="1" x14ac:dyDescent="0.2">
      <c r="B30" s="71" t="s">
        <v>119</v>
      </c>
      <c r="C30" s="43"/>
      <c r="D30" s="66"/>
      <c r="E30" s="231"/>
      <c r="F30" s="232"/>
      <c r="G30" s="232"/>
      <c r="H30" s="232"/>
      <c r="I30" s="232"/>
      <c r="J30" s="232"/>
      <c r="K30" s="232"/>
      <c r="L30" s="232"/>
      <c r="M30" s="232"/>
      <c r="N30" s="233"/>
      <c r="O30" s="24" t="s">
        <v>143</v>
      </c>
      <c r="P30" s="7"/>
      <c r="T30" s="249" t="str">
        <f>int.!B17</f>
        <v>s.bielmann@ortrafr.ch</v>
      </c>
      <c r="U30" s="250"/>
      <c r="V30" s="250"/>
      <c r="W30" s="250"/>
      <c r="X30" s="250"/>
      <c r="Y30" s="250"/>
      <c r="Z30" s="250"/>
      <c r="AA30" s="250"/>
      <c r="AB30" s="253" t="str">
        <f>int.!B17</f>
        <v>s.bielmann@ortrafr.ch</v>
      </c>
      <c r="AC30" s="254"/>
      <c r="AD30" s="254"/>
      <c r="AE30" s="254"/>
      <c r="AF30" s="254"/>
      <c r="AG30" s="254"/>
      <c r="AH30" s="499" t="s">
        <v>105</v>
      </c>
      <c r="AI30" s="49"/>
    </row>
    <row r="31" spans="1:55" ht="12.75" customHeight="1" x14ac:dyDescent="0.35">
      <c r="A31" s="43"/>
      <c r="B31" s="43"/>
      <c r="C31" s="43"/>
      <c r="D31" s="43"/>
      <c r="E31" s="43"/>
      <c r="F31" s="43"/>
      <c r="G31" s="44"/>
      <c r="I31" s="4"/>
      <c r="J31" s="4"/>
      <c r="K31" s="4"/>
      <c r="L31" s="4"/>
      <c r="M31" s="4"/>
      <c r="N31" s="4"/>
      <c r="O31" s="4"/>
      <c r="P31" s="4"/>
      <c r="Q31" s="53"/>
      <c r="R31" s="13"/>
      <c r="S31" s="4"/>
      <c r="T31" s="141"/>
      <c r="U31" s="25"/>
      <c r="V31" s="25"/>
      <c r="W31" s="25"/>
      <c r="X31" s="25"/>
      <c r="Y31" s="25"/>
      <c r="Z31" s="25"/>
      <c r="AA31" s="25"/>
      <c r="AB31" s="251" t="s">
        <v>186</v>
      </c>
      <c r="AC31" s="251"/>
      <c r="AD31" s="251"/>
      <c r="AE31" s="251"/>
      <c r="AF31" s="251"/>
      <c r="AG31" s="251"/>
      <c r="AH31" s="499"/>
      <c r="AI31" s="49"/>
      <c r="AJ31" s="43"/>
      <c r="AK31" s="43"/>
      <c r="AL31" s="43"/>
      <c r="AM31" s="43"/>
      <c r="AN31" s="43"/>
      <c r="AO31" s="43"/>
      <c r="AP31" s="43"/>
      <c r="AQ31" s="43"/>
      <c r="AR31" s="43"/>
      <c r="AS31" s="43"/>
      <c r="AT31" s="43"/>
      <c r="AU31" s="43"/>
      <c r="AV31" s="43"/>
      <c r="AW31" s="43"/>
      <c r="AX31" s="43"/>
      <c r="AY31" s="43"/>
      <c r="AZ31" s="43"/>
      <c r="BA31" s="43"/>
      <c r="BB31" s="43"/>
      <c r="BC31" s="43"/>
    </row>
    <row r="32" spans="1:55" ht="36" customHeight="1" x14ac:dyDescent="0.2">
      <c r="B32" s="494" t="s">
        <v>147</v>
      </c>
      <c r="C32" s="494"/>
      <c r="D32" s="494"/>
      <c r="E32" s="242"/>
      <c r="F32" s="243"/>
      <c r="G32" s="243"/>
      <c r="H32" s="243"/>
      <c r="I32" s="243"/>
      <c r="J32" s="243"/>
      <c r="K32" s="243"/>
      <c r="L32" s="243"/>
      <c r="M32" s="243"/>
      <c r="N32" s="244"/>
      <c r="O32" s="24" t="s">
        <v>143</v>
      </c>
      <c r="T32" s="252" t="str">
        <f>IF(AI32=1,"Telefono di emergenza"," ")</f>
        <v>Telefono di emergenza</v>
      </c>
      <c r="U32" s="252"/>
      <c r="V32" s="252"/>
      <c r="W32" s="252"/>
      <c r="X32" s="252"/>
      <c r="Y32" s="252"/>
      <c r="Z32" s="252"/>
      <c r="AA32" s="252"/>
      <c r="AB32" s="251"/>
      <c r="AC32" s="251"/>
      <c r="AD32" s="251"/>
      <c r="AE32" s="251"/>
      <c r="AF32" s="251"/>
      <c r="AG32" s="251"/>
      <c r="AH32" s="499"/>
      <c r="AI32" s="49">
        <f>COUNTIF(int.!B15,"*")</f>
        <v>1</v>
      </c>
    </row>
    <row r="33" spans="1:55" ht="33" customHeight="1" x14ac:dyDescent="0.2">
      <c r="B33" s="495" t="s">
        <v>146</v>
      </c>
      <c r="C33" s="496"/>
      <c r="D33" s="496"/>
      <c r="E33" s="496"/>
      <c r="F33" s="496"/>
      <c r="G33" s="496"/>
      <c r="H33" s="496"/>
      <c r="I33" s="496"/>
      <c r="J33" s="496"/>
      <c r="K33" s="496"/>
      <c r="L33" s="496"/>
      <c r="M33" s="496"/>
      <c r="N33" s="496"/>
      <c r="O33" s="67"/>
      <c r="P33" s="67"/>
      <c r="Q33" s="92"/>
      <c r="R33" s="29"/>
      <c r="T33" s="269" t="str">
        <f>IF(AI32=1,int.!B15," ")</f>
        <v>079 286 39 18</v>
      </c>
      <c r="U33" s="269"/>
      <c r="V33" s="269"/>
      <c r="W33" s="269"/>
      <c r="X33" s="269"/>
      <c r="Y33" s="269"/>
      <c r="Z33" s="269"/>
      <c r="AA33" s="269"/>
      <c r="AH33" s="497" t="s">
        <v>397</v>
      </c>
    </row>
    <row r="34" spans="1:55" ht="24" customHeight="1" x14ac:dyDescent="0.3">
      <c r="A34" s="43"/>
      <c r="B34" s="43"/>
      <c r="C34" s="43"/>
      <c r="D34" s="43"/>
      <c r="E34" s="43"/>
      <c r="F34" s="43"/>
      <c r="G34" s="44"/>
      <c r="I34" s="4"/>
      <c r="J34" s="4"/>
      <c r="K34" s="4"/>
      <c r="L34" s="4"/>
      <c r="M34" s="4"/>
      <c r="N34" s="4"/>
      <c r="O34" s="4"/>
      <c r="P34" s="4"/>
      <c r="Q34" s="53"/>
      <c r="R34" s="13"/>
      <c r="S34" s="4"/>
      <c r="T34" s="39"/>
      <c r="U34" s="4"/>
      <c r="V34" s="4"/>
      <c r="W34" s="4"/>
      <c r="X34" s="5"/>
      <c r="Y34" s="5"/>
      <c r="Z34" s="4"/>
      <c r="AH34" s="497"/>
      <c r="AJ34" s="43"/>
      <c r="AK34" s="43"/>
      <c r="AL34" s="43"/>
      <c r="AM34" s="43"/>
      <c r="AN34" s="43"/>
      <c r="AO34" s="43"/>
      <c r="AP34" s="43"/>
      <c r="AQ34" s="43"/>
      <c r="AR34" s="43"/>
      <c r="AS34" s="43"/>
      <c r="AT34" s="43"/>
      <c r="AU34" s="43"/>
      <c r="AV34" s="43"/>
      <c r="AW34" s="43"/>
      <c r="AX34" s="43"/>
      <c r="AY34" s="43"/>
      <c r="AZ34" s="43"/>
      <c r="BA34" s="43"/>
      <c r="BB34" s="43"/>
      <c r="BC34" s="43"/>
    </row>
    <row r="35" spans="1:55" ht="252.75" customHeight="1" x14ac:dyDescent="0.2">
      <c r="B35" s="506" t="s">
        <v>410</v>
      </c>
      <c r="C35" s="507"/>
      <c r="D35" s="507"/>
      <c r="E35" s="507"/>
      <c r="F35" s="507"/>
      <c r="G35" s="507"/>
      <c r="H35" s="507"/>
      <c r="I35" s="507"/>
      <c r="J35" s="507"/>
      <c r="K35" s="507"/>
      <c r="L35" s="507"/>
      <c r="M35" s="507"/>
      <c r="N35" s="507"/>
      <c r="O35" s="507"/>
      <c r="P35" s="508"/>
      <c r="Q35" s="508"/>
      <c r="R35" s="508"/>
      <c r="S35" s="508"/>
      <c r="T35" s="508"/>
      <c r="U35" s="508"/>
      <c r="V35" s="508"/>
      <c r="W35" s="508"/>
      <c r="X35" s="508"/>
      <c r="Y35" s="508"/>
      <c r="Z35" s="508"/>
      <c r="AA35" s="508"/>
      <c r="AB35" s="508"/>
      <c r="AC35" s="508"/>
      <c r="AD35" s="508"/>
      <c r="AE35" s="508"/>
      <c r="AF35" s="508"/>
      <c r="AG35" s="508"/>
      <c r="AH35" s="142"/>
    </row>
    <row r="36" spans="1:55" s="20" customFormat="1" ht="30" customHeight="1" x14ac:dyDescent="0.25">
      <c r="A36" s="19"/>
      <c r="B36" s="257" t="s">
        <v>130</v>
      </c>
      <c r="C36" s="258"/>
      <c r="D36" s="258"/>
      <c r="E36" s="258"/>
      <c r="F36" s="258"/>
      <c r="G36" s="258"/>
      <c r="H36" s="258"/>
      <c r="I36" s="258"/>
      <c r="J36" s="258"/>
      <c r="K36" s="258"/>
      <c r="L36" s="258"/>
      <c r="M36" s="258"/>
      <c r="N36" s="258"/>
      <c r="O36" s="258"/>
      <c r="P36" s="268"/>
      <c r="Q36" s="268"/>
      <c r="R36" s="268"/>
      <c r="S36" s="268"/>
      <c r="T36" s="268"/>
      <c r="U36" s="268"/>
      <c r="V36" s="268"/>
      <c r="W36" s="268"/>
      <c r="X36" s="268"/>
      <c r="Y36" s="268"/>
      <c r="Z36" s="268"/>
      <c r="AA36" s="268"/>
      <c r="AB36" s="268"/>
      <c r="AC36" s="268"/>
      <c r="AD36" s="268"/>
      <c r="AE36" s="268"/>
      <c r="AF36" s="268"/>
      <c r="AG36" s="268"/>
      <c r="AH36" s="144"/>
      <c r="AI36" s="19"/>
      <c r="AJ36" s="19"/>
      <c r="AK36" s="19"/>
      <c r="AL36" s="19"/>
      <c r="AM36" s="19"/>
      <c r="AN36" s="19"/>
      <c r="AO36" s="19"/>
      <c r="AP36" s="19"/>
      <c r="AQ36" s="19"/>
      <c r="AR36" s="19"/>
      <c r="AS36" s="19"/>
      <c r="AT36" s="19"/>
      <c r="AU36" s="19"/>
      <c r="AV36" s="19"/>
      <c r="AW36" s="19"/>
      <c r="AX36" s="19"/>
      <c r="AY36" s="19"/>
      <c r="AZ36" s="19"/>
      <c r="BA36" s="19"/>
      <c r="BB36" s="19"/>
      <c r="BC36" s="19"/>
    </row>
    <row r="37" spans="1:55" s="20" customFormat="1" ht="30" customHeight="1" x14ac:dyDescent="0.25">
      <c r="A37" s="19"/>
      <c r="B37" s="257" t="s">
        <v>131</v>
      </c>
      <c r="C37" s="258"/>
      <c r="D37" s="258"/>
      <c r="E37" s="258"/>
      <c r="F37" s="258"/>
      <c r="G37" s="258"/>
      <c r="H37" s="258"/>
      <c r="I37" s="258"/>
      <c r="J37" s="258"/>
      <c r="K37" s="258"/>
      <c r="L37" s="258"/>
      <c r="M37" s="258"/>
      <c r="N37" s="258"/>
      <c r="O37" s="258"/>
      <c r="P37" s="268"/>
      <c r="Q37" s="268"/>
      <c r="R37" s="268"/>
      <c r="S37" s="268"/>
      <c r="T37" s="268"/>
      <c r="U37" s="268"/>
      <c r="V37" s="268"/>
      <c r="W37" s="268"/>
      <c r="X37" s="268"/>
      <c r="Y37" s="268"/>
      <c r="Z37" s="268"/>
      <c r="AA37" s="268"/>
      <c r="AB37" s="268"/>
      <c r="AC37" s="268"/>
      <c r="AD37" s="268"/>
      <c r="AE37" s="268"/>
      <c r="AF37" s="268"/>
      <c r="AG37" s="268"/>
      <c r="AH37" s="144"/>
      <c r="AI37" s="19"/>
      <c r="AJ37" s="19"/>
      <c r="AK37" s="19"/>
      <c r="AL37" s="19"/>
      <c r="AM37" s="19"/>
      <c r="AN37" s="19"/>
      <c r="AO37" s="19"/>
      <c r="AP37" s="19"/>
      <c r="AQ37" s="19"/>
      <c r="AR37" s="19"/>
      <c r="AS37" s="19"/>
      <c r="AT37" s="19"/>
      <c r="AU37" s="19"/>
      <c r="AV37" s="19"/>
      <c r="AW37" s="19"/>
      <c r="AX37" s="19"/>
      <c r="AY37" s="19"/>
      <c r="AZ37" s="19"/>
      <c r="BA37" s="19"/>
      <c r="BB37" s="19"/>
      <c r="BC37" s="19"/>
    </row>
    <row r="38" spans="1:55" s="20" customFormat="1" ht="30" customHeight="1" x14ac:dyDescent="0.25">
      <c r="A38" s="19"/>
      <c r="B38" s="257" t="s">
        <v>132</v>
      </c>
      <c r="C38" s="258"/>
      <c r="D38" s="258"/>
      <c r="E38" s="258"/>
      <c r="F38" s="258"/>
      <c r="G38" s="258"/>
      <c r="H38" s="258"/>
      <c r="I38" s="258"/>
      <c r="J38" s="258"/>
      <c r="K38" s="258"/>
      <c r="L38" s="258"/>
      <c r="M38" s="258"/>
      <c r="N38" s="258"/>
      <c r="O38" s="258"/>
      <c r="P38" s="268"/>
      <c r="Q38" s="268"/>
      <c r="R38" s="268"/>
      <c r="S38" s="268"/>
      <c r="T38" s="268"/>
      <c r="U38" s="268"/>
      <c r="V38" s="268"/>
      <c r="W38" s="268"/>
      <c r="X38" s="268"/>
      <c r="Y38" s="268"/>
      <c r="Z38" s="268"/>
      <c r="AA38" s="268"/>
      <c r="AB38" s="268"/>
      <c r="AC38" s="268"/>
      <c r="AD38" s="268"/>
      <c r="AE38" s="268"/>
      <c r="AF38" s="268"/>
      <c r="AG38" s="268"/>
      <c r="AH38" s="144"/>
      <c r="AI38" s="19"/>
      <c r="AJ38" s="19"/>
      <c r="AK38" s="19"/>
      <c r="AL38" s="19"/>
      <c r="AM38" s="19"/>
      <c r="AN38" s="19"/>
      <c r="AO38" s="19"/>
      <c r="AP38" s="19"/>
      <c r="AQ38" s="19"/>
      <c r="AR38" s="19"/>
      <c r="AS38" s="19"/>
      <c r="AT38" s="19"/>
      <c r="AU38" s="19"/>
      <c r="AV38" s="19"/>
      <c r="AW38" s="19"/>
      <c r="AX38" s="19"/>
      <c r="AY38" s="19"/>
      <c r="AZ38" s="19"/>
      <c r="BA38" s="19"/>
      <c r="BB38" s="19"/>
      <c r="BC38" s="19"/>
    </row>
    <row r="39" spans="1:55" s="20" customFormat="1" ht="48" customHeight="1" x14ac:dyDescent="0.25">
      <c r="A39" s="19"/>
      <c r="B39" s="257" t="s">
        <v>409</v>
      </c>
      <c r="C39" s="257"/>
      <c r="D39" s="257"/>
      <c r="E39" s="257"/>
      <c r="F39" s="257"/>
      <c r="G39" s="257"/>
      <c r="H39" s="257"/>
      <c r="I39" s="257"/>
      <c r="J39" s="257"/>
      <c r="K39" s="257"/>
      <c r="L39" s="257"/>
      <c r="M39" s="257"/>
      <c r="N39" s="257"/>
      <c r="O39" s="257"/>
      <c r="P39" s="505"/>
      <c r="Q39" s="505"/>
      <c r="R39" s="505"/>
      <c r="S39" s="505"/>
      <c r="T39" s="505"/>
      <c r="U39" s="505"/>
      <c r="V39" s="505"/>
      <c r="W39" s="505"/>
      <c r="X39" s="505"/>
      <c r="Y39" s="505"/>
      <c r="Z39" s="505"/>
      <c r="AA39" s="505"/>
      <c r="AB39" s="505"/>
      <c r="AC39" s="505"/>
      <c r="AD39" s="505"/>
      <c r="AE39" s="505"/>
      <c r="AF39" s="505"/>
      <c r="AG39" s="505"/>
      <c r="AH39" s="144"/>
      <c r="AI39" s="19"/>
      <c r="AJ39" s="19"/>
      <c r="AK39" s="19"/>
      <c r="AL39" s="19"/>
      <c r="AM39" s="19"/>
      <c r="AN39" s="19"/>
      <c r="AO39" s="19"/>
      <c r="AP39" s="19"/>
      <c r="AQ39" s="19"/>
      <c r="AR39" s="19"/>
      <c r="AS39" s="19"/>
      <c r="AT39" s="19"/>
      <c r="AU39" s="19"/>
      <c r="AV39" s="19"/>
      <c r="AW39" s="19"/>
      <c r="AX39" s="19"/>
      <c r="AY39" s="19"/>
      <c r="AZ39" s="19"/>
      <c r="BA39" s="19"/>
      <c r="BB39" s="19"/>
      <c r="BC39" s="19"/>
    </row>
    <row r="40" spans="1:55" s="20" customFormat="1" ht="40.5" customHeight="1" x14ac:dyDescent="0.25">
      <c r="A40" s="19"/>
      <c r="B40" s="257" t="s">
        <v>398</v>
      </c>
      <c r="C40" s="257"/>
      <c r="D40" s="257"/>
      <c r="E40" s="257"/>
      <c r="F40" s="257"/>
      <c r="G40" s="257"/>
      <c r="H40" s="257"/>
      <c r="I40" s="257"/>
      <c r="J40" s="257"/>
      <c r="K40" s="257"/>
      <c r="L40" s="257"/>
      <c r="M40" s="257"/>
      <c r="N40" s="257"/>
      <c r="O40" s="257"/>
      <c r="P40" s="505"/>
      <c r="Q40" s="505"/>
      <c r="R40" s="505"/>
      <c r="S40" s="505"/>
      <c r="T40" s="505"/>
      <c r="U40" s="505"/>
      <c r="V40" s="505"/>
      <c r="W40" s="505"/>
      <c r="X40" s="505"/>
      <c r="Y40" s="505"/>
      <c r="Z40" s="505"/>
      <c r="AA40" s="505"/>
      <c r="AB40" s="505"/>
      <c r="AC40" s="505"/>
      <c r="AD40" s="505"/>
      <c r="AE40" s="505"/>
      <c r="AF40" s="505"/>
      <c r="AG40" s="505"/>
      <c r="AH40" s="144"/>
      <c r="AI40" s="19"/>
      <c r="AJ40" s="19"/>
      <c r="AK40" s="19"/>
      <c r="AL40" s="19"/>
      <c r="AM40" s="19"/>
      <c r="AN40" s="19"/>
      <c r="AO40" s="19"/>
      <c r="AP40" s="19"/>
      <c r="AQ40" s="19"/>
      <c r="AR40" s="19"/>
      <c r="AS40" s="19"/>
      <c r="AT40" s="19"/>
      <c r="AU40" s="19"/>
      <c r="AV40" s="19"/>
      <c r="AW40" s="19"/>
      <c r="AX40" s="19"/>
      <c r="AY40" s="19"/>
      <c r="AZ40" s="19"/>
      <c r="BA40" s="19"/>
      <c r="BB40" s="19"/>
      <c r="BC40" s="19"/>
    </row>
    <row r="41" spans="1:55" s="22" customFormat="1" ht="9" customHeight="1" x14ac:dyDescent="0.25">
      <c r="A41" s="21"/>
      <c r="B41" s="200"/>
      <c r="C41" s="200"/>
      <c r="D41" s="200"/>
      <c r="E41" s="200"/>
      <c r="F41" s="200"/>
      <c r="G41" s="200"/>
      <c r="H41" s="200"/>
      <c r="I41" s="200"/>
      <c r="J41" s="200"/>
      <c r="K41" s="200"/>
      <c r="L41" s="200"/>
      <c r="M41" s="200"/>
      <c r="N41" s="200"/>
      <c r="O41" s="200"/>
      <c r="AH41" s="145"/>
      <c r="AI41" s="21"/>
      <c r="AJ41" s="21"/>
      <c r="AK41" s="21"/>
      <c r="AL41" s="21"/>
      <c r="AM41" s="21"/>
      <c r="AN41" s="21"/>
      <c r="AO41" s="21"/>
      <c r="AP41" s="21"/>
      <c r="AQ41" s="21"/>
      <c r="AR41" s="21"/>
      <c r="AS41" s="21"/>
      <c r="AT41" s="21"/>
      <c r="AU41" s="21"/>
      <c r="AV41" s="21"/>
      <c r="AW41" s="21"/>
      <c r="AX41" s="21"/>
      <c r="AY41" s="21"/>
      <c r="AZ41" s="21"/>
      <c r="BA41" s="21"/>
      <c r="BB41" s="21"/>
      <c r="BC41" s="21"/>
    </row>
    <row r="42" spans="1:55" s="22" customFormat="1" ht="30" customHeight="1" x14ac:dyDescent="0.25">
      <c r="A42" s="21"/>
      <c r="B42" s="509" t="s">
        <v>399</v>
      </c>
      <c r="C42" s="509"/>
      <c r="D42" s="509"/>
      <c r="E42" s="509"/>
      <c r="F42" s="509"/>
      <c r="G42" s="509"/>
      <c r="H42" s="509"/>
      <c r="I42" s="509"/>
      <c r="J42" s="509"/>
      <c r="K42" s="509"/>
      <c r="L42" s="509"/>
      <c r="M42" s="509"/>
      <c r="N42" s="509"/>
      <c r="O42" s="509"/>
      <c r="P42" s="510"/>
      <c r="Q42" s="510"/>
      <c r="R42" s="510"/>
      <c r="S42" s="510"/>
      <c r="T42" s="510"/>
      <c r="U42" s="510"/>
      <c r="V42" s="510"/>
      <c r="W42" s="510"/>
      <c r="X42" s="510"/>
      <c r="Y42" s="510"/>
      <c r="Z42" s="510"/>
      <c r="AA42" s="510"/>
      <c r="AB42" s="510"/>
      <c r="AC42" s="510"/>
      <c r="AD42" s="510"/>
      <c r="AE42" s="510"/>
      <c r="AF42" s="510"/>
      <c r="AG42" s="510"/>
      <c r="AH42" s="145"/>
      <c r="AI42" s="21"/>
      <c r="AJ42" s="21"/>
      <c r="AK42" s="21"/>
      <c r="AL42" s="21"/>
      <c r="AM42" s="21"/>
      <c r="AN42" s="21"/>
      <c r="AO42" s="21"/>
      <c r="AP42" s="21"/>
      <c r="AQ42" s="21"/>
      <c r="AR42" s="21"/>
      <c r="AS42" s="21"/>
      <c r="AT42" s="21"/>
      <c r="AU42" s="21"/>
      <c r="AV42" s="21"/>
      <c r="AW42" s="21"/>
      <c r="AX42" s="21"/>
      <c r="AY42" s="21"/>
      <c r="AZ42" s="21"/>
      <c r="BA42" s="21"/>
      <c r="BB42" s="21"/>
      <c r="BC42" s="21"/>
    </row>
    <row r="43" spans="1:55" s="4" customFormat="1" ht="30" customHeight="1" x14ac:dyDescent="0.3">
      <c r="A43" s="23"/>
      <c r="B43" s="259" t="s">
        <v>400</v>
      </c>
      <c r="C43" s="259"/>
      <c r="D43" s="259"/>
      <c r="E43" s="259"/>
      <c r="F43" s="259"/>
      <c r="G43" s="259"/>
      <c r="H43" s="259"/>
      <c r="I43" s="259"/>
      <c r="J43" s="259"/>
      <c r="K43" s="259"/>
      <c r="L43" s="259"/>
      <c r="M43" s="259"/>
      <c r="N43" s="259"/>
      <c r="O43" s="259"/>
      <c r="P43" s="502"/>
      <c r="Q43" s="502"/>
      <c r="R43" s="502"/>
      <c r="S43" s="502"/>
      <c r="T43" s="502"/>
      <c r="U43" s="502"/>
      <c r="V43" s="502"/>
      <c r="W43" s="502"/>
      <c r="X43" s="502"/>
      <c r="Y43" s="502"/>
      <c r="Z43" s="502"/>
      <c r="AA43" s="502"/>
      <c r="AB43" s="502"/>
      <c r="AC43" s="502"/>
      <c r="AD43" s="502"/>
      <c r="AE43" s="502"/>
      <c r="AF43" s="502"/>
      <c r="AG43" s="502"/>
      <c r="AH43" s="146"/>
      <c r="AI43" s="23"/>
      <c r="AJ43" s="23"/>
      <c r="AK43" s="23"/>
      <c r="AL43" s="23"/>
      <c r="AM43" s="23"/>
      <c r="AN43" s="23"/>
      <c r="AO43" s="23"/>
      <c r="AP43" s="23"/>
      <c r="AQ43" s="23"/>
      <c r="AR43" s="23"/>
      <c r="AS43" s="23"/>
      <c r="AT43" s="23"/>
      <c r="AU43" s="23"/>
      <c r="AV43" s="23"/>
      <c r="AW43" s="23"/>
      <c r="AX43" s="23"/>
      <c r="AY43" s="23"/>
      <c r="AZ43" s="23"/>
      <c r="BA43" s="23"/>
      <c r="BB43" s="23"/>
      <c r="BC43" s="23"/>
    </row>
    <row r="44" spans="1:55" s="4" customFormat="1" ht="43.5" customHeight="1" x14ac:dyDescent="0.3">
      <c r="A44" s="23"/>
      <c r="B44" s="463" t="s">
        <v>133</v>
      </c>
      <c r="C44" s="463"/>
      <c r="D44" s="463"/>
      <c r="E44" s="463"/>
      <c r="F44" s="463"/>
      <c r="G44" s="463"/>
      <c r="H44" s="463"/>
      <c r="I44" s="463"/>
      <c r="J44" s="463"/>
      <c r="K44" s="463"/>
      <c r="L44" s="463"/>
      <c r="M44" s="463"/>
      <c r="N44" s="463"/>
      <c r="O44" s="463"/>
      <c r="P44" s="504"/>
      <c r="Q44" s="504"/>
      <c r="R44" s="504"/>
      <c r="S44" s="504"/>
      <c r="T44" s="504"/>
      <c r="U44" s="504"/>
      <c r="V44" s="504"/>
      <c r="W44" s="504"/>
      <c r="X44" s="504"/>
      <c r="Y44" s="504"/>
      <c r="Z44" s="504"/>
      <c r="AA44" s="504"/>
      <c r="AB44" s="504"/>
      <c r="AC44" s="504"/>
      <c r="AD44" s="504"/>
      <c r="AE44" s="504"/>
      <c r="AF44" s="504"/>
      <c r="AG44" s="504"/>
      <c r="AH44" s="146"/>
      <c r="AI44" s="23"/>
      <c r="AJ44" s="23"/>
      <c r="AK44" s="23"/>
      <c r="AL44" s="23"/>
      <c r="AM44" s="23"/>
      <c r="AN44" s="23"/>
      <c r="AO44" s="23"/>
      <c r="AP44" s="23"/>
      <c r="AQ44" s="23"/>
      <c r="AR44" s="23"/>
      <c r="AS44" s="23"/>
      <c r="AT44" s="23"/>
      <c r="AU44" s="23"/>
      <c r="AV44" s="23"/>
      <c r="AW44" s="23"/>
      <c r="AX44" s="23"/>
      <c r="AY44" s="23"/>
      <c r="AZ44" s="23"/>
      <c r="BA44" s="23"/>
      <c r="BB44" s="23"/>
      <c r="BC44" s="23"/>
    </row>
    <row r="45" spans="1:55" s="4" customFormat="1" ht="15" customHeight="1" x14ac:dyDescent="0.3">
      <c r="A45" s="23"/>
      <c r="B45" s="201"/>
      <c r="C45" s="202"/>
      <c r="D45" s="202"/>
      <c r="E45" s="202"/>
      <c r="F45" s="202"/>
      <c r="G45" s="202"/>
      <c r="H45" s="202"/>
      <c r="I45" s="202"/>
      <c r="J45" s="202"/>
      <c r="K45" s="202"/>
      <c r="L45" s="202"/>
      <c r="M45" s="202"/>
      <c r="N45" s="202"/>
      <c r="O45" s="202"/>
      <c r="AH45" s="146"/>
      <c r="AI45" s="23"/>
      <c r="AJ45" s="23"/>
      <c r="AK45" s="23"/>
      <c r="AL45" s="23"/>
      <c r="AM45" s="23"/>
      <c r="AN45" s="23"/>
      <c r="AO45" s="23"/>
      <c r="AP45" s="23"/>
      <c r="AQ45" s="23"/>
      <c r="AR45" s="23"/>
      <c r="AS45" s="23"/>
      <c r="AT45" s="23"/>
      <c r="AU45" s="23"/>
      <c r="AV45" s="23"/>
      <c r="AW45" s="23"/>
      <c r="AX45" s="23"/>
      <c r="AY45" s="23"/>
      <c r="AZ45" s="23"/>
      <c r="BA45" s="23"/>
      <c r="BB45" s="23"/>
      <c r="BC45" s="23"/>
    </row>
    <row r="46" spans="1:55" s="4" customFormat="1" ht="27" customHeight="1" x14ac:dyDescent="0.3">
      <c r="A46" s="23"/>
      <c r="B46" s="260" t="s">
        <v>401</v>
      </c>
      <c r="C46" s="260"/>
      <c r="D46" s="260"/>
      <c r="E46" s="260"/>
      <c r="F46" s="260"/>
      <c r="G46" s="260"/>
      <c r="H46" s="260"/>
      <c r="I46" s="260"/>
      <c r="J46" s="260"/>
      <c r="K46" s="260"/>
      <c r="L46" s="260"/>
      <c r="M46" s="260"/>
      <c r="N46" s="260"/>
      <c r="O46" s="260"/>
      <c r="P46" s="523"/>
      <c r="Q46" s="523"/>
      <c r="R46" s="523"/>
      <c r="S46" s="523"/>
      <c r="T46" s="523"/>
      <c r="U46" s="523"/>
      <c r="V46" s="523"/>
      <c r="W46" s="523"/>
      <c r="X46" s="523"/>
      <c r="Y46" s="523"/>
      <c r="Z46" s="523"/>
      <c r="AA46" s="523"/>
      <c r="AB46" s="523"/>
      <c r="AC46" s="523"/>
      <c r="AD46" s="523"/>
      <c r="AE46" s="523"/>
      <c r="AF46" s="523"/>
      <c r="AG46" s="523"/>
      <c r="AH46" s="146"/>
      <c r="AI46" s="23"/>
      <c r="AJ46" s="23"/>
      <c r="AK46" s="23"/>
      <c r="AL46" s="23"/>
      <c r="AM46" s="23"/>
      <c r="AN46" s="23"/>
      <c r="AO46" s="23"/>
      <c r="AP46" s="23"/>
      <c r="AQ46" s="23"/>
      <c r="AR46" s="23"/>
      <c r="AS46" s="23"/>
      <c r="AT46" s="23"/>
      <c r="AU46" s="23"/>
      <c r="AV46" s="23"/>
      <c r="AW46" s="23"/>
      <c r="AX46" s="23"/>
      <c r="AY46" s="23"/>
      <c r="AZ46" s="23"/>
      <c r="BA46" s="23"/>
      <c r="BB46" s="23"/>
      <c r="BC46" s="23"/>
    </row>
    <row r="47" spans="1:55" s="4" customFormat="1" ht="21" customHeight="1" x14ac:dyDescent="0.3">
      <c r="A47" s="23"/>
      <c r="B47" s="200"/>
      <c r="C47" s="202"/>
      <c r="D47" s="202"/>
      <c r="E47" s="202"/>
      <c r="F47" s="202"/>
      <c r="G47" s="202"/>
      <c r="H47" s="202"/>
      <c r="I47" s="202"/>
      <c r="J47" s="202"/>
      <c r="K47" s="202"/>
      <c r="L47" s="202"/>
      <c r="M47" s="202"/>
      <c r="N47" s="202"/>
      <c r="O47" s="202"/>
      <c r="AH47" s="147"/>
      <c r="AI47" s="23"/>
      <c r="AJ47" s="23"/>
      <c r="AK47" s="23"/>
      <c r="AL47" s="23"/>
      <c r="AM47" s="23"/>
      <c r="AN47" s="23"/>
      <c r="AO47" s="23"/>
      <c r="AP47" s="23"/>
      <c r="AQ47" s="23"/>
      <c r="AR47" s="23"/>
      <c r="AS47" s="23"/>
      <c r="AT47" s="23"/>
      <c r="AU47" s="23"/>
      <c r="AV47" s="23"/>
      <c r="AW47" s="23"/>
      <c r="AX47" s="23"/>
      <c r="AY47" s="23"/>
      <c r="AZ47" s="23"/>
      <c r="BA47" s="23"/>
      <c r="BB47" s="23"/>
      <c r="BC47" s="23"/>
    </row>
    <row r="48" spans="1:55" s="4" customFormat="1" ht="7.5" customHeight="1" x14ac:dyDescent="0.3">
      <c r="A48" s="23"/>
      <c r="B48" s="511" t="s">
        <v>402</v>
      </c>
      <c r="C48" s="511"/>
      <c r="D48" s="511"/>
      <c r="E48" s="511"/>
      <c r="F48" s="511"/>
      <c r="G48" s="511"/>
      <c r="H48" s="511"/>
      <c r="I48" s="511"/>
      <c r="J48" s="511"/>
      <c r="K48" s="511"/>
      <c r="L48" s="511"/>
      <c r="M48" s="511"/>
      <c r="N48" s="511"/>
      <c r="O48" s="511"/>
      <c r="Q48" s="512" t="s">
        <v>42</v>
      </c>
      <c r="R48" s="512"/>
      <c r="S48" s="512"/>
      <c r="T48" s="512"/>
      <c r="U48" s="512"/>
      <c r="V48" s="512"/>
      <c r="W48" s="512"/>
      <c r="X48" s="512"/>
      <c r="Y48" s="512"/>
      <c r="Z48" s="512"/>
      <c r="AA48" s="512"/>
      <c r="AB48" s="512"/>
      <c r="AC48" s="512"/>
      <c r="AD48" s="512"/>
      <c r="AE48" s="512"/>
      <c r="AF48" s="512"/>
      <c r="AG48" s="512"/>
      <c r="AH48" s="147"/>
      <c r="AI48" s="23"/>
      <c r="AJ48" s="23"/>
      <c r="AK48" s="23"/>
      <c r="AL48" s="23"/>
      <c r="AM48" s="23"/>
      <c r="AN48" s="23"/>
      <c r="AO48" s="23"/>
      <c r="AP48" s="23"/>
      <c r="AQ48" s="23"/>
      <c r="AR48" s="23"/>
      <c r="AS48" s="23"/>
      <c r="AT48" s="23"/>
      <c r="AU48" s="23"/>
      <c r="AV48" s="23"/>
      <c r="AW48" s="23"/>
      <c r="AX48" s="23"/>
      <c r="AY48" s="23"/>
      <c r="AZ48" s="23"/>
      <c r="BA48" s="23"/>
      <c r="BB48" s="23"/>
      <c r="BC48" s="23"/>
    </row>
    <row r="49" spans="1:55" s="4" customFormat="1" ht="24" customHeight="1" x14ac:dyDescent="0.3">
      <c r="A49" s="23"/>
      <c r="B49" s="511"/>
      <c r="C49" s="511"/>
      <c r="D49" s="511"/>
      <c r="E49" s="511"/>
      <c r="F49" s="511"/>
      <c r="G49" s="511"/>
      <c r="H49" s="511"/>
      <c r="I49" s="511"/>
      <c r="J49" s="511"/>
      <c r="K49" s="511"/>
      <c r="L49" s="511"/>
      <c r="M49" s="511"/>
      <c r="N49" s="511"/>
      <c r="O49" s="511"/>
      <c r="Q49" s="512"/>
      <c r="R49" s="512"/>
      <c r="S49" s="512"/>
      <c r="T49" s="512"/>
      <c r="U49" s="512"/>
      <c r="V49" s="512"/>
      <c r="W49" s="512"/>
      <c r="X49" s="512"/>
      <c r="Y49" s="512"/>
      <c r="Z49" s="512"/>
      <c r="AA49" s="512"/>
      <c r="AB49" s="512"/>
      <c r="AC49" s="512"/>
      <c r="AD49" s="512"/>
      <c r="AE49" s="512"/>
      <c r="AF49" s="512"/>
      <c r="AG49" s="512"/>
      <c r="AH49" s="147"/>
      <c r="AI49" s="23"/>
      <c r="AJ49" s="23"/>
      <c r="AK49" s="23"/>
      <c r="AL49" s="23"/>
      <c r="AM49" s="23"/>
      <c r="AN49" s="23"/>
      <c r="AO49" s="23"/>
      <c r="AP49" s="23"/>
      <c r="AQ49" s="23"/>
      <c r="AR49" s="23"/>
      <c r="AS49" s="23"/>
      <c r="AT49" s="23"/>
      <c r="AU49" s="23"/>
      <c r="AV49" s="23"/>
      <c r="AW49" s="23"/>
      <c r="AX49" s="23"/>
      <c r="AY49" s="23"/>
      <c r="AZ49" s="23"/>
      <c r="BA49" s="23"/>
      <c r="BB49" s="23"/>
      <c r="BC49" s="23"/>
    </row>
    <row r="50" spans="1:55" s="4" customFormat="1" ht="41.25" customHeight="1" x14ac:dyDescent="0.3">
      <c r="A50" s="23"/>
      <c r="B50" s="511"/>
      <c r="C50" s="511"/>
      <c r="D50" s="511"/>
      <c r="E50" s="511"/>
      <c r="F50" s="511"/>
      <c r="G50" s="511"/>
      <c r="H50" s="511"/>
      <c r="I50" s="511"/>
      <c r="J50" s="511"/>
      <c r="K50" s="511"/>
      <c r="L50" s="511"/>
      <c r="M50" s="511"/>
      <c r="N50" s="511"/>
      <c r="O50" s="511"/>
      <c r="Q50" s="512"/>
      <c r="R50" s="512"/>
      <c r="S50" s="512"/>
      <c r="T50" s="512"/>
      <c r="U50" s="512"/>
      <c r="V50" s="512"/>
      <c r="W50" s="512"/>
      <c r="X50" s="512"/>
      <c r="Y50" s="512"/>
      <c r="Z50" s="512"/>
      <c r="AA50" s="512"/>
      <c r="AB50" s="512"/>
      <c r="AC50" s="512"/>
      <c r="AD50" s="512"/>
      <c r="AE50" s="512"/>
      <c r="AF50" s="512"/>
      <c r="AG50" s="512"/>
      <c r="AH50" s="465" t="s">
        <v>151</v>
      </c>
      <c r="AI50" s="23"/>
      <c r="AJ50" s="23"/>
      <c r="AK50" s="23"/>
      <c r="AL50" s="23"/>
      <c r="AM50" s="23"/>
      <c r="AN50" s="23"/>
      <c r="AO50" s="23"/>
      <c r="AP50" s="23"/>
      <c r="AQ50" s="23"/>
      <c r="AR50" s="23"/>
      <c r="AS50" s="23"/>
      <c r="AT50" s="23"/>
      <c r="AU50" s="23"/>
      <c r="AV50" s="23"/>
      <c r="AW50" s="23"/>
      <c r="AX50" s="23"/>
      <c r="AY50" s="23"/>
      <c r="AZ50" s="23"/>
      <c r="BA50" s="23"/>
      <c r="BB50" s="23"/>
      <c r="BC50" s="23"/>
    </row>
    <row r="51" spans="1:55" s="4" customFormat="1" ht="15" customHeight="1" thickBot="1" x14ac:dyDescent="0.35">
      <c r="A51" s="23"/>
      <c r="B51" s="10"/>
      <c r="C51" s="10"/>
      <c r="D51" s="10"/>
      <c r="E51" s="10"/>
      <c r="F51" s="10"/>
      <c r="G51" s="10"/>
      <c r="H51" s="10"/>
      <c r="I51" s="10"/>
      <c r="J51" s="10"/>
      <c r="K51" s="9"/>
      <c r="Q51" s="56"/>
      <c r="R51" s="56"/>
      <c r="AH51" s="465"/>
      <c r="AI51" s="23"/>
      <c r="AJ51" s="23"/>
      <c r="AK51" s="23"/>
      <c r="AL51" s="23"/>
      <c r="AM51" s="23"/>
      <c r="AN51" s="23"/>
      <c r="AO51" s="23"/>
      <c r="AP51" s="23"/>
      <c r="AQ51" s="23"/>
      <c r="AR51" s="23"/>
      <c r="AS51" s="23"/>
      <c r="AT51" s="23"/>
      <c r="AU51" s="23"/>
      <c r="AV51" s="23"/>
      <c r="AW51" s="23"/>
      <c r="AX51" s="23"/>
      <c r="AY51" s="23"/>
      <c r="AZ51" s="23"/>
      <c r="BA51" s="23"/>
      <c r="BB51" s="23"/>
      <c r="BC51" s="23"/>
    </row>
    <row r="52" spans="1:55" s="4" customFormat="1" ht="24" customHeight="1" x14ac:dyDescent="0.3">
      <c r="A52" s="23"/>
      <c r="B52" s="519" t="s">
        <v>93</v>
      </c>
      <c r="C52" s="520"/>
      <c r="D52" s="279" t="str">
        <f>S118</f>
        <v>X</v>
      </c>
      <c r="E52" s="280"/>
      <c r="F52" s="281"/>
      <c r="G52" s="288" t="str">
        <f>IF(AM114&gt;0,"Errore nella tabella"," ")</f>
        <v>Errore nella tabella</v>
      </c>
      <c r="H52" s="289"/>
      <c r="I52" s="289"/>
      <c r="J52" s="289"/>
      <c r="K52" s="289"/>
      <c r="L52" s="289"/>
      <c r="M52" s="289"/>
      <c r="N52" s="289"/>
      <c r="O52" s="289"/>
      <c r="P52" s="23"/>
      <c r="Q52" s="153"/>
      <c r="R52" s="155" t="s">
        <v>140</v>
      </c>
      <c r="T52" s="26"/>
      <c r="U52" s="26"/>
      <c r="V52" s="52" t="s">
        <v>187</v>
      </c>
      <c r="W52" s="290"/>
      <c r="X52" s="291"/>
      <c r="Y52" s="291"/>
      <c r="Z52" s="291"/>
      <c r="AA52" s="291"/>
      <c r="AB52" s="291"/>
      <c r="AC52" s="291"/>
      <c r="AD52" s="291"/>
      <c r="AE52" s="291"/>
      <c r="AF52" s="291"/>
      <c r="AG52" s="292"/>
      <c r="AH52" s="465"/>
      <c r="AI52" s="23"/>
      <c r="AJ52" s="23"/>
      <c r="AK52" s="23"/>
      <c r="AL52" s="23"/>
      <c r="AM52" s="23"/>
      <c r="AN52" s="23"/>
      <c r="AO52" s="23"/>
      <c r="AP52" s="23"/>
      <c r="AQ52" s="23"/>
      <c r="AR52" s="23"/>
      <c r="AS52" s="23"/>
      <c r="AT52" s="23"/>
      <c r="AU52" s="23"/>
      <c r="AV52" s="23"/>
      <c r="AW52" s="23"/>
      <c r="AX52" s="23"/>
      <c r="AY52" s="23"/>
      <c r="AZ52" s="23"/>
      <c r="BA52" s="23"/>
      <c r="BB52" s="23"/>
      <c r="BC52" s="23"/>
    </row>
    <row r="53" spans="1:55" s="4" customFormat="1" ht="30" customHeight="1" x14ac:dyDescent="0.3">
      <c r="A53" s="23"/>
      <c r="B53" s="519"/>
      <c r="C53" s="520"/>
      <c r="D53" s="282"/>
      <c r="E53" s="283"/>
      <c r="F53" s="284"/>
      <c r="G53" s="288"/>
      <c r="H53" s="289"/>
      <c r="I53" s="289"/>
      <c r="J53" s="289"/>
      <c r="K53" s="289"/>
      <c r="L53" s="289"/>
      <c r="M53" s="289"/>
      <c r="N53" s="289"/>
      <c r="O53" s="289"/>
      <c r="P53" s="515" t="s">
        <v>190</v>
      </c>
      <c r="Q53" s="515"/>
      <c r="R53" s="515"/>
      <c r="S53" s="515"/>
      <c r="T53" s="427" t="s">
        <v>191</v>
      </c>
      <c r="U53" s="513"/>
      <c r="V53" s="514"/>
      <c r="W53" s="293"/>
      <c r="X53" s="294"/>
      <c r="Y53" s="294"/>
      <c r="Z53" s="294"/>
      <c r="AA53" s="294"/>
      <c r="AB53" s="294"/>
      <c r="AC53" s="294"/>
      <c r="AD53" s="294"/>
      <c r="AE53" s="294"/>
      <c r="AF53" s="294"/>
      <c r="AG53" s="295"/>
      <c r="AH53" s="465"/>
      <c r="AI53" s="23"/>
      <c r="AJ53" s="23"/>
      <c r="AK53" s="23"/>
      <c r="AL53" s="23"/>
      <c r="AM53" s="23"/>
      <c r="AN53" s="23"/>
      <c r="AO53" s="23"/>
      <c r="AP53" s="23"/>
      <c r="AQ53" s="23"/>
      <c r="AR53" s="23"/>
      <c r="AS53" s="23"/>
      <c r="AT53" s="23"/>
      <c r="AU53" s="23"/>
      <c r="AV53" s="23"/>
      <c r="AW53" s="23"/>
      <c r="AX53" s="23"/>
      <c r="AY53" s="23"/>
      <c r="AZ53" s="23"/>
      <c r="BA53" s="23"/>
      <c r="BB53" s="23"/>
      <c r="BC53" s="23"/>
    </row>
    <row r="54" spans="1:55" ht="24" customHeight="1" x14ac:dyDescent="0.2">
      <c r="B54" s="519"/>
      <c r="C54" s="520"/>
      <c r="D54" s="282"/>
      <c r="E54" s="283"/>
      <c r="F54" s="284"/>
      <c r="G54" s="288"/>
      <c r="H54" s="289"/>
      <c r="I54" s="289"/>
      <c r="J54" s="289"/>
      <c r="K54" s="289"/>
      <c r="L54" s="289"/>
      <c r="M54" s="289"/>
      <c r="N54" s="289"/>
      <c r="O54" s="289"/>
      <c r="Q54" s="521" t="s">
        <v>43</v>
      </c>
      <c r="R54" s="299"/>
      <c r="S54" s="299"/>
      <c r="T54" s="299"/>
      <c r="U54" s="299"/>
      <c r="V54" s="12"/>
      <c r="W54" s="293"/>
      <c r="X54" s="294"/>
      <c r="Y54" s="294"/>
      <c r="Z54" s="294"/>
      <c r="AA54" s="294"/>
      <c r="AB54" s="294"/>
      <c r="AC54" s="294"/>
      <c r="AD54" s="294"/>
      <c r="AE54" s="294"/>
      <c r="AF54" s="294"/>
      <c r="AG54" s="295"/>
      <c r="AH54" s="465"/>
    </row>
    <row r="55" spans="1:55" ht="3.75" customHeight="1" thickBot="1" x14ac:dyDescent="0.25">
      <c r="B55" s="519"/>
      <c r="C55" s="520"/>
      <c r="D55" s="285"/>
      <c r="E55" s="286"/>
      <c r="F55" s="287"/>
      <c r="G55" s="288"/>
      <c r="H55" s="289"/>
      <c r="I55" s="289"/>
      <c r="J55" s="289"/>
      <c r="K55" s="289"/>
      <c r="L55" s="289"/>
      <c r="M55" s="289"/>
      <c r="N55" s="289"/>
      <c r="O55" s="289"/>
      <c r="W55" s="293"/>
      <c r="X55" s="294"/>
      <c r="Y55" s="294"/>
      <c r="Z55" s="294"/>
      <c r="AA55" s="294"/>
      <c r="AB55" s="294"/>
      <c r="AC55" s="294"/>
      <c r="AD55" s="294"/>
      <c r="AE55" s="294"/>
      <c r="AF55" s="294"/>
      <c r="AG55" s="295"/>
      <c r="AH55" s="465"/>
    </row>
    <row r="56" spans="1:55" ht="30" customHeight="1" x14ac:dyDescent="0.2">
      <c r="H56" s="516"/>
      <c r="I56" s="516"/>
      <c r="J56" s="516"/>
      <c r="K56" s="516"/>
      <c r="Q56" s="300"/>
      <c r="R56" s="301"/>
      <c r="S56" s="301"/>
      <c r="T56" s="301"/>
      <c r="U56" s="302"/>
      <c r="W56" s="293"/>
      <c r="X56" s="294"/>
      <c r="Y56" s="294"/>
      <c r="Z56" s="294"/>
      <c r="AA56" s="294"/>
      <c r="AB56" s="294"/>
      <c r="AC56" s="294"/>
      <c r="AD56" s="294"/>
      <c r="AE56" s="294"/>
      <c r="AF56" s="294"/>
      <c r="AG56" s="295"/>
      <c r="AH56" s="465"/>
    </row>
    <row r="57" spans="1:55" ht="24" customHeight="1" x14ac:dyDescent="0.3">
      <c r="B57" s="299"/>
      <c r="C57" s="299"/>
      <c r="D57" s="299"/>
      <c r="E57" s="299"/>
      <c r="F57" s="299"/>
      <c r="G57" s="299"/>
      <c r="H57" s="470"/>
      <c r="I57" s="206"/>
      <c r="J57" s="207"/>
      <c r="K57" s="4"/>
      <c r="W57" s="293"/>
      <c r="X57" s="294"/>
      <c r="Y57" s="294"/>
      <c r="Z57" s="294"/>
      <c r="AA57" s="294"/>
      <c r="AB57" s="294"/>
      <c r="AC57" s="294"/>
      <c r="AD57" s="294"/>
      <c r="AE57" s="294"/>
      <c r="AF57" s="294"/>
      <c r="AG57" s="295"/>
      <c r="AH57" s="468" t="s">
        <v>216</v>
      </c>
    </row>
    <row r="58" spans="1:55" ht="40.5" customHeight="1" thickBot="1" x14ac:dyDescent="0.35">
      <c r="A58" s="27"/>
      <c r="B58" s="8"/>
      <c r="C58" s="4"/>
      <c r="D58" s="4"/>
      <c r="E58" s="4"/>
      <c r="F58" s="4"/>
      <c r="G58" s="4"/>
      <c r="H58" s="4"/>
      <c r="M58" s="92"/>
      <c r="Q58" s="56"/>
      <c r="R58" s="56"/>
      <c r="S58" s="56"/>
      <c r="T58" s="56"/>
      <c r="U58" s="56"/>
      <c r="V58" s="56"/>
      <c r="W58" s="296"/>
      <c r="X58" s="297"/>
      <c r="Y58" s="297"/>
      <c r="Z58" s="297"/>
      <c r="AA58" s="297"/>
      <c r="AB58" s="297"/>
      <c r="AC58" s="297"/>
      <c r="AD58" s="297"/>
      <c r="AE58" s="297"/>
      <c r="AF58" s="297"/>
      <c r="AG58" s="298"/>
      <c r="AH58" s="468"/>
      <c r="AL58" s="27"/>
      <c r="AM58" s="27"/>
      <c r="AN58" s="27"/>
      <c r="AO58" s="27"/>
      <c r="AP58" s="27"/>
      <c r="AQ58" s="27"/>
      <c r="AR58" s="27"/>
      <c r="AS58" s="27"/>
      <c r="AT58" s="27"/>
      <c r="AU58" s="27"/>
      <c r="AV58" s="27"/>
      <c r="AW58" s="27"/>
      <c r="AX58" s="27"/>
      <c r="AY58" s="27"/>
      <c r="AZ58" s="27"/>
      <c r="BA58" s="27"/>
      <c r="BB58" s="27"/>
      <c r="BC58" s="27"/>
    </row>
    <row r="59" spans="1:55" ht="9" customHeight="1" x14ac:dyDescent="0.2">
      <c r="AH59" s="468"/>
    </row>
    <row r="60" spans="1:55" ht="4.5" customHeight="1" x14ac:dyDescent="0.2">
      <c r="AH60" s="468"/>
    </row>
    <row r="61" spans="1:55" s="20" customFormat="1" ht="51" customHeight="1" x14ac:dyDescent="0.25">
      <c r="A61" s="19"/>
      <c r="B61" s="522" t="s">
        <v>408</v>
      </c>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468"/>
      <c r="AI61" s="19"/>
      <c r="AJ61" s="19"/>
      <c r="AK61" s="19"/>
      <c r="AL61" s="19"/>
      <c r="AM61" s="19"/>
      <c r="AN61" s="19"/>
      <c r="AO61" s="19"/>
      <c r="AP61" s="19"/>
      <c r="AQ61" s="19"/>
      <c r="AR61" s="19"/>
      <c r="AS61" s="19"/>
      <c r="AT61" s="19"/>
      <c r="AU61" s="19"/>
      <c r="AV61" s="19"/>
      <c r="AW61" s="19"/>
      <c r="AX61" s="19"/>
      <c r="AY61" s="19"/>
      <c r="AZ61" s="19"/>
      <c r="BA61" s="19"/>
      <c r="BB61" s="19"/>
      <c r="BC61" s="19"/>
    </row>
    <row r="62" spans="1:55" ht="24" customHeight="1" x14ac:dyDescent="0.2">
      <c r="B62" s="469" t="s">
        <v>91</v>
      </c>
      <c r="C62" s="469"/>
      <c r="D62" s="469"/>
      <c r="E62" s="469"/>
      <c r="F62" s="469"/>
      <c r="G62" s="469"/>
      <c r="H62" s="469"/>
      <c r="I62" s="469"/>
      <c r="J62" s="469"/>
      <c r="K62" s="469"/>
      <c r="L62" s="469"/>
      <c r="AH62" s="468"/>
    </row>
    <row r="63" spans="1:55" ht="33" customHeight="1" x14ac:dyDescent="0.2">
      <c r="B63" s="312" t="str">
        <f>IF(E24="","",E24)</f>
        <v/>
      </c>
      <c r="C63" s="313"/>
      <c r="D63" s="313"/>
      <c r="E63" s="313"/>
      <c r="F63" s="313"/>
      <c r="G63" s="313"/>
      <c r="H63" s="313"/>
      <c r="I63" s="313"/>
      <c r="J63" s="313"/>
      <c r="K63" s="313"/>
      <c r="L63" s="314"/>
      <c r="M63" s="517" t="s">
        <v>210</v>
      </c>
      <c r="N63" s="518"/>
      <c r="O63" s="518"/>
      <c r="P63" s="518"/>
      <c r="Q63" s="518"/>
      <c r="R63" s="518"/>
      <c r="S63" s="518"/>
      <c r="T63" s="518"/>
      <c r="U63" s="518"/>
      <c r="V63" s="518"/>
      <c r="W63" s="518"/>
      <c r="X63" s="518"/>
      <c r="Y63" s="518"/>
      <c r="Z63" s="518"/>
      <c r="AA63" s="518"/>
      <c r="AB63" s="518"/>
      <c r="AC63" s="518"/>
      <c r="AD63" s="518"/>
      <c r="AE63" s="518"/>
      <c r="AF63" s="518"/>
      <c r="AG63" s="518"/>
      <c r="AH63" s="468"/>
    </row>
    <row r="64" spans="1:55" ht="15" customHeight="1" x14ac:dyDescent="0.2">
      <c r="AH64" s="468"/>
    </row>
    <row r="65" spans="1:144" ht="71.25" customHeight="1" x14ac:dyDescent="0.2">
      <c r="B65" s="431" t="s">
        <v>58</v>
      </c>
      <c r="C65" s="432"/>
      <c r="D65" s="432"/>
      <c r="E65" s="432"/>
      <c r="F65" s="432"/>
      <c r="G65" s="432"/>
      <c r="H65" s="432"/>
      <c r="I65" s="432"/>
      <c r="J65" s="432"/>
      <c r="K65" s="432"/>
      <c r="L65" s="433"/>
      <c r="M65" s="368" t="s">
        <v>49</v>
      </c>
      <c r="N65" s="339" t="s">
        <v>50</v>
      </c>
      <c r="O65" s="339" t="s">
        <v>51</v>
      </c>
      <c r="P65" s="339" t="s">
        <v>50</v>
      </c>
      <c r="Q65" s="339" t="s">
        <v>54</v>
      </c>
      <c r="R65" s="325" t="s">
        <v>52</v>
      </c>
      <c r="S65" s="325" t="s">
        <v>55</v>
      </c>
      <c r="T65" s="325" t="s">
        <v>53</v>
      </c>
      <c r="U65" s="325" t="s">
        <v>56</v>
      </c>
      <c r="V65" s="325" t="s">
        <v>52</v>
      </c>
      <c r="W65" s="342" t="s">
        <v>57</v>
      </c>
      <c r="X65" s="487" t="s">
        <v>141</v>
      </c>
      <c r="Y65" s="487"/>
      <c r="Z65" s="487"/>
      <c r="AA65" s="487"/>
      <c r="AB65" s="487"/>
      <c r="AC65" s="487"/>
      <c r="AD65" s="487"/>
      <c r="AE65" s="487"/>
      <c r="AF65" s="487"/>
      <c r="AG65" s="487"/>
      <c r="AH65" s="468"/>
    </row>
    <row r="66" spans="1:144" ht="29.25" customHeight="1" x14ac:dyDescent="0.2">
      <c r="B66" s="434"/>
      <c r="C66" s="435"/>
      <c r="D66" s="435"/>
      <c r="E66" s="435"/>
      <c r="F66" s="435"/>
      <c r="G66" s="435"/>
      <c r="H66" s="435"/>
      <c r="I66" s="435"/>
      <c r="J66" s="435"/>
      <c r="K66" s="435"/>
      <c r="L66" s="436"/>
      <c r="M66" s="369"/>
      <c r="N66" s="340"/>
      <c r="O66" s="340"/>
      <c r="P66" s="340"/>
      <c r="Q66" s="340"/>
      <c r="R66" s="326"/>
      <c r="S66" s="326"/>
      <c r="T66" s="326"/>
      <c r="U66" s="326"/>
      <c r="V66" s="326"/>
      <c r="W66" s="343"/>
      <c r="X66" s="488" t="s">
        <v>59</v>
      </c>
      <c r="Y66" s="346"/>
      <c r="Z66" s="346"/>
      <c r="AA66" s="346"/>
      <c r="AB66" s="346"/>
      <c r="AC66" s="346"/>
      <c r="AD66" s="346"/>
      <c r="AE66" s="346"/>
      <c r="AF66" s="346"/>
      <c r="AG66" s="347"/>
      <c r="AH66" s="167" t="s">
        <v>84</v>
      </c>
    </row>
    <row r="67" spans="1:144" ht="20.25" customHeight="1" x14ac:dyDescent="0.2">
      <c r="B67" s="471" t="s">
        <v>209</v>
      </c>
      <c r="C67" s="472"/>
      <c r="D67" s="472"/>
      <c r="E67" s="472"/>
      <c r="F67" s="472"/>
      <c r="G67" s="472"/>
      <c r="H67" s="472"/>
      <c r="I67" s="472"/>
      <c r="J67" s="472"/>
      <c r="K67" s="472"/>
      <c r="L67" s="473"/>
      <c r="M67" s="369"/>
      <c r="N67" s="340"/>
      <c r="O67" s="340"/>
      <c r="P67" s="340"/>
      <c r="Q67" s="340"/>
      <c r="R67" s="326"/>
      <c r="S67" s="326"/>
      <c r="T67" s="326"/>
      <c r="U67" s="326"/>
      <c r="V67" s="326"/>
      <c r="W67" s="343"/>
      <c r="X67" s="359" t="s">
        <v>403</v>
      </c>
      <c r="Y67" s="360"/>
      <c r="Z67" s="360"/>
      <c r="AA67" s="360"/>
      <c r="AB67" s="360"/>
      <c r="AC67" s="360"/>
      <c r="AD67" s="360"/>
      <c r="AE67" s="360"/>
      <c r="AF67" s="360"/>
      <c r="AG67" s="361"/>
      <c r="AH67" s="328" t="s">
        <v>222</v>
      </c>
    </row>
    <row r="68" spans="1:144" ht="20.25" customHeight="1" x14ac:dyDescent="0.2">
      <c r="A68" s="24"/>
      <c r="B68" s="474"/>
      <c r="C68" s="475"/>
      <c r="D68" s="475"/>
      <c r="E68" s="475"/>
      <c r="F68" s="475"/>
      <c r="G68" s="475"/>
      <c r="H68" s="475"/>
      <c r="I68" s="475"/>
      <c r="J68" s="475"/>
      <c r="K68" s="475"/>
      <c r="L68" s="476"/>
      <c r="M68" s="369"/>
      <c r="N68" s="340"/>
      <c r="O68" s="340"/>
      <c r="P68" s="340"/>
      <c r="Q68" s="340"/>
      <c r="R68" s="326"/>
      <c r="S68" s="326"/>
      <c r="T68" s="326"/>
      <c r="U68" s="326"/>
      <c r="V68" s="326"/>
      <c r="W68" s="343"/>
      <c r="X68" s="362"/>
      <c r="Y68" s="363"/>
      <c r="Z68" s="363"/>
      <c r="AA68" s="363"/>
      <c r="AB68" s="363"/>
      <c r="AC68" s="363"/>
      <c r="AD68" s="363"/>
      <c r="AE68" s="363"/>
      <c r="AF68" s="363"/>
      <c r="AG68" s="364"/>
      <c r="AH68" s="329"/>
      <c r="AI68" s="24"/>
      <c r="AJ68" s="24"/>
      <c r="AK68" s="24"/>
      <c r="AL68" s="24"/>
      <c r="AM68" s="24"/>
      <c r="AN68" s="24"/>
      <c r="AO68" s="24"/>
      <c r="AP68" s="24"/>
      <c r="AQ68" s="24"/>
      <c r="AR68" s="24"/>
      <c r="AS68" s="24"/>
      <c r="AT68" s="24"/>
      <c r="AU68" s="24"/>
      <c r="AV68" s="24"/>
      <c r="AW68" s="24"/>
      <c r="AX68" s="24"/>
      <c r="AY68" s="24"/>
      <c r="AZ68" s="24"/>
      <c r="BA68" s="24"/>
      <c r="BB68" s="24"/>
      <c r="BC68" s="24"/>
    </row>
    <row r="69" spans="1:144" ht="20.25" customHeight="1" x14ac:dyDescent="0.2">
      <c r="A69" s="24"/>
      <c r="B69" s="474"/>
      <c r="C69" s="475"/>
      <c r="D69" s="475"/>
      <c r="E69" s="475"/>
      <c r="F69" s="475"/>
      <c r="G69" s="475"/>
      <c r="H69" s="475"/>
      <c r="I69" s="475"/>
      <c r="J69" s="475"/>
      <c r="K69" s="475"/>
      <c r="L69" s="476"/>
      <c r="M69" s="369"/>
      <c r="N69" s="340"/>
      <c r="O69" s="340"/>
      <c r="P69" s="340"/>
      <c r="Q69" s="340"/>
      <c r="R69" s="326"/>
      <c r="S69" s="326"/>
      <c r="T69" s="326"/>
      <c r="U69" s="326"/>
      <c r="V69" s="326"/>
      <c r="W69" s="343"/>
      <c r="X69" s="362"/>
      <c r="Y69" s="363"/>
      <c r="Z69" s="363"/>
      <c r="AA69" s="363"/>
      <c r="AB69" s="363"/>
      <c r="AC69" s="363"/>
      <c r="AD69" s="363"/>
      <c r="AE69" s="363"/>
      <c r="AF69" s="363"/>
      <c r="AG69" s="364"/>
      <c r="AH69" s="459" t="s">
        <v>223</v>
      </c>
      <c r="AI69" s="24"/>
      <c r="AJ69" s="24"/>
      <c r="AK69" s="24"/>
      <c r="AL69" s="24"/>
      <c r="AM69" s="24"/>
      <c r="AN69" s="24"/>
      <c r="AO69" s="24"/>
      <c r="AP69" s="24"/>
      <c r="AQ69" s="24"/>
      <c r="AR69" s="24"/>
      <c r="AS69" s="24"/>
      <c r="AT69" s="24"/>
      <c r="AU69" s="24"/>
      <c r="AV69" s="24"/>
      <c r="AW69" s="24"/>
      <c r="AX69" s="24"/>
      <c r="AY69" s="24"/>
      <c r="AZ69" s="24"/>
      <c r="BA69" s="24"/>
      <c r="BB69" s="24"/>
      <c r="BC69" s="24"/>
    </row>
    <row r="70" spans="1:144" ht="20.25" customHeight="1" x14ac:dyDescent="0.2">
      <c r="A70" s="24"/>
      <c r="B70" s="474"/>
      <c r="C70" s="475"/>
      <c r="D70" s="475"/>
      <c r="E70" s="475"/>
      <c r="F70" s="475"/>
      <c r="G70" s="475"/>
      <c r="H70" s="475"/>
      <c r="I70" s="475"/>
      <c r="J70" s="475"/>
      <c r="K70" s="475"/>
      <c r="L70" s="476"/>
      <c r="M70" s="369"/>
      <c r="N70" s="340"/>
      <c r="O70" s="340"/>
      <c r="P70" s="340"/>
      <c r="Q70" s="340"/>
      <c r="R70" s="326"/>
      <c r="S70" s="326"/>
      <c r="T70" s="326"/>
      <c r="U70" s="326"/>
      <c r="V70" s="326"/>
      <c r="W70" s="343"/>
      <c r="X70" s="362"/>
      <c r="Y70" s="363"/>
      <c r="Z70" s="363"/>
      <c r="AA70" s="363"/>
      <c r="AB70" s="363"/>
      <c r="AC70" s="363"/>
      <c r="AD70" s="363"/>
      <c r="AE70" s="363"/>
      <c r="AF70" s="363"/>
      <c r="AG70" s="364"/>
      <c r="AH70" s="460"/>
      <c r="AI70" s="24"/>
      <c r="AJ70" s="24"/>
      <c r="AK70" s="24"/>
      <c r="AL70" s="24"/>
      <c r="AM70" s="24"/>
      <c r="AN70" s="24"/>
      <c r="AO70" s="24"/>
      <c r="AP70" s="24"/>
      <c r="AQ70" s="24"/>
      <c r="AR70" s="24"/>
      <c r="AS70" s="24"/>
      <c r="AT70" s="24"/>
      <c r="AU70" s="24"/>
      <c r="AV70" s="24"/>
      <c r="AW70" s="24"/>
      <c r="AX70" s="24"/>
      <c r="AY70" s="24"/>
      <c r="AZ70" s="24"/>
      <c r="BA70" s="24"/>
      <c r="BB70" s="24"/>
      <c r="BC70" s="24"/>
    </row>
    <row r="71" spans="1:144" ht="20.25" customHeight="1" x14ac:dyDescent="0.2">
      <c r="A71" s="24"/>
      <c r="B71" s="474"/>
      <c r="C71" s="475"/>
      <c r="D71" s="475"/>
      <c r="E71" s="475"/>
      <c r="F71" s="475"/>
      <c r="G71" s="475"/>
      <c r="H71" s="475"/>
      <c r="I71" s="475"/>
      <c r="J71" s="475"/>
      <c r="K71" s="475"/>
      <c r="L71" s="476"/>
      <c r="M71" s="369"/>
      <c r="N71" s="340"/>
      <c r="O71" s="340"/>
      <c r="P71" s="340"/>
      <c r="Q71" s="340"/>
      <c r="R71" s="326"/>
      <c r="S71" s="326"/>
      <c r="T71" s="326"/>
      <c r="U71" s="326"/>
      <c r="V71" s="326"/>
      <c r="W71" s="343"/>
      <c r="X71" s="362"/>
      <c r="Y71" s="363"/>
      <c r="Z71" s="363"/>
      <c r="AA71" s="363"/>
      <c r="AB71" s="363"/>
      <c r="AC71" s="363"/>
      <c r="AD71" s="363"/>
      <c r="AE71" s="363"/>
      <c r="AF71" s="363"/>
      <c r="AG71" s="364"/>
      <c r="AH71" s="461" t="s">
        <v>223</v>
      </c>
      <c r="AI71" s="403" t="s">
        <v>174</v>
      </c>
      <c r="AJ71" s="404" t="s">
        <v>177</v>
      </c>
      <c r="AK71" s="405" t="s">
        <v>175</v>
      </c>
      <c r="AL71" s="349" t="s">
        <v>165</v>
      </c>
      <c r="AM71" s="349" t="s">
        <v>166</v>
      </c>
      <c r="AN71" s="349" t="s">
        <v>162</v>
      </c>
      <c r="AO71" s="349" t="s">
        <v>164</v>
      </c>
      <c r="AP71" s="349" t="s">
        <v>163</v>
      </c>
      <c r="AQ71" s="349" t="s">
        <v>167</v>
      </c>
      <c r="AR71" s="349" t="s">
        <v>168</v>
      </c>
      <c r="AS71" s="180"/>
      <c r="AT71" s="180"/>
      <c r="AU71" s="180"/>
      <c r="AV71" s="179"/>
      <c r="AW71" s="179"/>
      <c r="AX71" s="111"/>
      <c r="AY71" s="111"/>
      <c r="AZ71" s="405" t="s">
        <v>170</v>
      </c>
      <c r="BA71" s="404" t="s">
        <v>172</v>
      </c>
      <c r="BB71" s="404" t="s">
        <v>173</v>
      </c>
      <c r="BC71" s="408" t="s">
        <v>171</v>
      </c>
      <c r="BE71" s="400" t="s">
        <v>213</v>
      </c>
      <c r="BF71" s="401" t="s">
        <v>219</v>
      </c>
      <c r="BG71" s="400" t="s">
        <v>233</v>
      </c>
      <c r="BH71" s="401" t="s">
        <v>219</v>
      </c>
      <c r="BI71" s="400" t="s">
        <v>241</v>
      </c>
    </row>
    <row r="72" spans="1:144" ht="20.25" customHeight="1" x14ac:dyDescent="0.2">
      <c r="A72" s="24"/>
      <c r="B72" s="477"/>
      <c r="C72" s="478"/>
      <c r="D72" s="478"/>
      <c r="E72" s="478"/>
      <c r="F72" s="478"/>
      <c r="G72" s="478"/>
      <c r="H72" s="478"/>
      <c r="I72" s="478"/>
      <c r="J72" s="478"/>
      <c r="K72" s="478"/>
      <c r="L72" s="479"/>
      <c r="M72" s="370"/>
      <c r="N72" s="341"/>
      <c r="O72" s="341"/>
      <c r="P72" s="341"/>
      <c r="Q72" s="341"/>
      <c r="R72" s="327"/>
      <c r="S72" s="327"/>
      <c r="T72" s="327"/>
      <c r="U72" s="327"/>
      <c r="V72" s="327"/>
      <c r="W72" s="344"/>
      <c r="X72" s="365"/>
      <c r="Y72" s="366"/>
      <c r="Z72" s="366"/>
      <c r="AA72" s="366"/>
      <c r="AB72" s="366"/>
      <c r="AC72" s="366"/>
      <c r="AD72" s="366"/>
      <c r="AE72" s="366"/>
      <c r="AF72" s="366"/>
      <c r="AG72" s="367"/>
      <c r="AH72" s="462"/>
      <c r="AI72" s="403"/>
      <c r="AJ72" s="404"/>
      <c r="AK72" s="405"/>
      <c r="AL72" s="349"/>
      <c r="AM72" s="349"/>
      <c r="AN72" s="349"/>
      <c r="AO72" s="349"/>
      <c r="AP72" s="349"/>
      <c r="AQ72" s="349"/>
      <c r="AR72" s="349"/>
      <c r="AS72" s="180">
        <v>0</v>
      </c>
      <c r="AT72" s="180">
        <v>3</v>
      </c>
      <c r="AU72" s="180">
        <v>5</v>
      </c>
      <c r="AV72" s="179">
        <v>2</v>
      </c>
      <c r="AW72" s="179">
        <v>7</v>
      </c>
      <c r="AX72" s="111">
        <v>6</v>
      </c>
      <c r="AY72" s="111" t="s">
        <v>169</v>
      </c>
      <c r="AZ72" s="405"/>
      <c r="BA72" s="404"/>
      <c r="BB72" s="404"/>
      <c r="BC72" s="408"/>
      <c r="BE72" s="400"/>
      <c r="BF72" s="401"/>
      <c r="BG72" s="400"/>
      <c r="BH72" s="401"/>
      <c r="BI72" s="400"/>
    </row>
    <row r="73" spans="1:144" s="4" customFormat="1" ht="23.25" x14ac:dyDescent="0.3">
      <c r="A73" s="85"/>
      <c r="B73" s="48" t="s">
        <v>0</v>
      </c>
      <c r="C73" s="330" t="s">
        <v>352</v>
      </c>
      <c r="D73" s="330"/>
      <c r="E73" s="330"/>
      <c r="F73" s="330"/>
      <c r="G73" s="330"/>
      <c r="H73" s="330"/>
      <c r="I73" s="330"/>
      <c r="J73" s="330"/>
      <c r="K73" s="330"/>
      <c r="L73" s="331"/>
      <c r="M73" s="86">
        <v>6</v>
      </c>
      <c r="N73" s="87">
        <v>5.5</v>
      </c>
      <c r="O73" s="88">
        <v>5</v>
      </c>
      <c r="P73" s="87">
        <v>4.5</v>
      </c>
      <c r="Q73" s="88">
        <v>4</v>
      </c>
      <c r="R73" s="87">
        <v>3.5</v>
      </c>
      <c r="S73" s="88">
        <v>3</v>
      </c>
      <c r="T73" s="87">
        <v>2.5</v>
      </c>
      <c r="U73" s="88">
        <v>2</v>
      </c>
      <c r="V73" s="87">
        <v>1.5</v>
      </c>
      <c r="W73" s="89">
        <v>1</v>
      </c>
      <c r="X73" s="332" t="s">
        <v>94</v>
      </c>
      <c r="Y73" s="333"/>
      <c r="Z73" s="333"/>
      <c r="AA73" s="333"/>
      <c r="AB73" s="333"/>
      <c r="AC73" s="333"/>
      <c r="AD73" s="333"/>
      <c r="AE73" s="333"/>
      <c r="AF73" s="333"/>
      <c r="AG73" s="333"/>
      <c r="AI73" s="111"/>
      <c r="AJ73" s="179"/>
      <c r="AK73" s="180"/>
      <c r="AL73" s="181"/>
      <c r="AM73" s="181"/>
      <c r="AN73" s="181"/>
      <c r="AO73" s="181"/>
      <c r="AP73" s="181"/>
      <c r="AQ73" s="181"/>
      <c r="AR73" s="181"/>
      <c r="AS73" s="180"/>
      <c r="AT73" s="180"/>
      <c r="AU73" s="180"/>
      <c r="AV73" s="179"/>
      <c r="AW73" s="179"/>
      <c r="AX73" s="111"/>
      <c r="AY73" s="111"/>
      <c r="AZ73" s="180"/>
      <c r="BA73" s="179"/>
      <c r="BB73" s="179"/>
      <c r="BC73" s="182"/>
      <c r="BD73" s="3"/>
      <c r="BE73" s="164"/>
      <c r="BF73" s="164"/>
      <c r="BG73" s="3"/>
      <c r="BH73" s="164"/>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1:144" ht="30" x14ac:dyDescent="0.35">
      <c r="A74" s="1"/>
      <c r="B74" s="16">
        <v>1</v>
      </c>
      <c r="C74" s="336" t="s">
        <v>284</v>
      </c>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8"/>
      <c r="AH74" s="148"/>
      <c r="AI74" s="50"/>
      <c r="AJ74" s="50"/>
      <c r="AK74" s="50"/>
      <c r="AL74" s="50"/>
      <c r="AM74" s="50"/>
      <c r="AN74" s="50"/>
      <c r="AO74" s="50"/>
      <c r="AP74" s="50"/>
      <c r="AQ74" s="50"/>
      <c r="AR74" s="50"/>
      <c r="AS74" s="50"/>
      <c r="AT74" s="50"/>
      <c r="AU74" s="50"/>
      <c r="AV74" s="50"/>
      <c r="AW74" s="50"/>
      <c r="AX74" s="50"/>
      <c r="AY74" s="50"/>
      <c r="AZ74" s="50"/>
      <c r="BA74" s="50"/>
      <c r="BB74" s="50"/>
      <c r="BC74" s="50"/>
      <c r="BH74" s="183" t="s">
        <v>171</v>
      </c>
      <c r="BI74" s="178" t="str">
        <f>C74</f>
        <v>Accompagnare e sostenere una persona o un gruppo in attività della vita quotidiana</v>
      </c>
    </row>
    <row r="75" spans="1:144" ht="45" x14ac:dyDescent="0.2">
      <c r="A75" s="162" t="str">
        <f t="shared" ref="A75:A79" si="0">IF(BC75=1,"X"," ")</f>
        <v>X</v>
      </c>
      <c r="B75" s="163" t="s">
        <v>242</v>
      </c>
      <c r="C75" s="274" t="s">
        <v>333</v>
      </c>
      <c r="D75" s="275"/>
      <c r="E75" s="275"/>
      <c r="F75" s="275"/>
      <c r="G75" s="275"/>
      <c r="H75" s="275"/>
      <c r="I75" s="275"/>
      <c r="J75" s="275"/>
      <c r="K75" s="275"/>
      <c r="L75" s="275"/>
      <c r="M75" s="159"/>
      <c r="N75" s="160"/>
      <c r="O75" s="160"/>
      <c r="P75" s="160"/>
      <c r="Q75" s="160"/>
      <c r="R75" s="160"/>
      <c r="S75" s="160"/>
      <c r="T75" s="160"/>
      <c r="U75" s="160"/>
      <c r="V75" s="160"/>
      <c r="W75" s="161"/>
      <c r="X75" s="271"/>
      <c r="Y75" s="272"/>
      <c r="Z75" s="272"/>
      <c r="AA75" s="272"/>
      <c r="AB75" s="272"/>
      <c r="AC75" s="272"/>
      <c r="AD75" s="272"/>
      <c r="AE75" s="272"/>
      <c r="AF75" s="272"/>
      <c r="AG75" s="273"/>
      <c r="AH75" s="176" t="str">
        <f t="shared" ref="AH75:AH79" si="1">IF(BB75=1,"Attenzione - valido solo 1 voto per riga",(IF(BA75=1,"Attenzione - ingresso obbligatorio"," ")))</f>
        <v>Attenzione - ingresso obbligatorio</v>
      </c>
      <c r="AI75" s="50" t="s">
        <v>12</v>
      </c>
      <c r="AJ75" s="50">
        <f t="shared" ref="AJ75:AJ79" si="2">IF(AV75="x",1,0)</f>
        <v>1</v>
      </c>
      <c r="AK75" s="50">
        <f t="shared" ref="AK75:AK79" si="3">AL75+AM75</f>
        <v>0</v>
      </c>
      <c r="AL75" s="113">
        <f t="shared" ref="AL75:AL79" si="4">COUNTIF(M75:Q75,"*")</f>
        <v>0</v>
      </c>
      <c r="AM75" s="113">
        <f t="shared" ref="AM75:AM79" si="5">COUNTIF(R75:W75,"*")</f>
        <v>0</v>
      </c>
      <c r="AN75" s="113">
        <f t="shared" ref="AN75:AN79" si="6">COUNTIF(X75,"*")</f>
        <v>0</v>
      </c>
      <c r="AO75" s="109">
        <f t="shared" ref="AO75:AO79" si="7">AL75*3</f>
        <v>0</v>
      </c>
      <c r="AP75" s="109">
        <f t="shared" ref="AP75:AP79" si="8">AM75*5</f>
        <v>0</v>
      </c>
      <c r="AQ75" s="109">
        <f t="shared" ref="AQ75:AQ79" si="9">IF(AN75=1,0,2)</f>
        <v>2</v>
      </c>
      <c r="AR75" s="109">
        <f t="shared" ref="AR75:AR79" si="10">AO75+AP75+AQ75</f>
        <v>2</v>
      </c>
      <c r="AS75" s="109" t="str">
        <f t="shared" ref="AS75:AS79" si="11">IF(AR75=0,"x"," ")</f>
        <v xml:space="preserve"> </v>
      </c>
      <c r="AT75" s="109" t="str">
        <f t="shared" ref="AT75:AT79" si="12">IF(AR75=3,"x"," ")</f>
        <v xml:space="preserve"> </v>
      </c>
      <c r="AU75" s="109" t="str">
        <f t="shared" ref="AU75:AU79" si="13">IF(AR75=5,"x"," ")</f>
        <v xml:space="preserve"> </v>
      </c>
      <c r="AV75" s="109" t="str">
        <f t="shared" ref="AV75:AV79" si="14">IF(AR75=2,"x"," ")</f>
        <v>x</v>
      </c>
      <c r="AW75" s="109" t="str">
        <f t="shared" ref="AW75:AW79" si="15">IF(AR75=7,"x"," ")</f>
        <v xml:space="preserve"> </v>
      </c>
      <c r="AX75" s="109" t="str">
        <f t="shared" ref="AX75:AX79" si="16">IF(AR75=6,"x"," ")</f>
        <v xml:space="preserve"> </v>
      </c>
      <c r="AY75" s="109" t="str">
        <f t="shared" ref="AY75:AY79" si="17">IF(AR75&gt;7,"x"," ")</f>
        <v xml:space="preserve"> </v>
      </c>
      <c r="AZ75" s="118">
        <f t="shared" ref="AZ75:AZ79" si="18">IF(AS75="x",1,(IF(AT75="x",1,(IF(AU75="x",1,0)))))</f>
        <v>0</v>
      </c>
      <c r="BA75" s="119">
        <f t="shared" ref="BA75:BA79" si="19">IF(AV75="x",1,(IF(AW75="x",1,0)))</f>
        <v>1</v>
      </c>
      <c r="BB75" s="119">
        <f t="shared" ref="BB75:BB79" si="20">IF(AX75="x",1,(IF(AY75="x",1,0)))</f>
        <v>0</v>
      </c>
      <c r="BC75" s="109">
        <f t="shared" ref="BC75:BC79" si="21">IF(BA75=1,1,(IF(BB75=1,1,0)))</f>
        <v>1</v>
      </c>
      <c r="BD75" s="79">
        <f t="shared" ref="BD75:BD79" si="22">COUNTIF(AM75:AN75,"&gt;0")</f>
        <v>0</v>
      </c>
      <c r="BE75" s="158" t="str">
        <f t="shared" ref="BE75:BE79" si="23">C75</f>
        <v>Assistere la persona nella cura del corpo</v>
      </c>
      <c r="BF75" s="165" t="s">
        <v>214</v>
      </c>
      <c r="BG75" s="158">
        <f t="shared" ref="BG75:BG79" si="24">X75</f>
        <v>0</v>
      </c>
      <c r="BH75" s="165"/>
    </row>
    <row r="76" spans="1:144" ht="45" x14ac:dyDescent="0.2">
      <c r="A76" s="162" t="str">
        <f t="shared" si="0"/>
        <v>X</v>
      </c>
      <c r="B76" s="163" t="s">
        <v>243</v>
      </c>
      <c r="C76" s="274" t="s">
        <v>351</v>
      </c>
      <c r="D76" s="275"/>
      <c r="E76" s="275"/>
      <c r="F76" s="275"/>
      <c r="G76" s="275"/>
      <c r="H76" s="275"/>
      <c r="I76" s="275"/>
      <c r="J76" s="275"/>
      <c r="K76" s="275"/>
      <c r="L76" s="275"/>
      <c r="M76" s="159"/>
      <c r="N76" s="160"/>
      <c r="O76" s="160"/>
      <c r="P76" s="160"/>
      <c r="Q76" s="160"/>
      <c r="R76" s="160"/>
      <c r="S76" s="160"/>
      <c r="T76" s="160"/>
      <c r="U76" s="160"/>
      <c r="V76" s="160"/>
      <c r="W76" s="161"/>
      <c r="X76" s="271"/>
      <c r="Y76" s="272"/>
      <c r="Z76" s="272"/>
      <c r="AA76" s="272"/>
      <c r="AB76" s="272"/>
      <c r="AC76" s="272"/>
      <c r="AD76" s="272"/>
      <c r="AE76" s="272"/>
      <c r="AF76" s="272"/>
      <c r="AG76" s="273"/>
      <c r="AH76" s="176" t="str">
        <f t="shared" si="1"/>
        <v>Attenzione - ingresso obbligatorio</v>
      </c>
      <c r="AI76" s="50" t="s">
        <v>12</v>
      </c>
      <c r="AJ76" s="50">
        <f t="shared" si="2"/>
        <v>1</v>
      </c>
      <c r="AK76" s="50">
        <f t="shared" si="3"/>
        <v>0</v>
      </c>
      <c r="AL76" s="113">
        <f t="shared" si="4"/>
        <v>0</v>
      </c>
      <c r="AM76" s="113">
        <f t="shared" si="5"/>
        <v>0</v>
      </c>
      <c r="AN76" s="113">
        <f t="shared" si="6"/>
        <v>0</v>
      </c>
      <c r="AO76" s="109">
        <f t="shared" si="7"/>
        <v>0</v>
      </c>
      <c r="AP76" s="109">
        <f t="shared" si="8"/>
        <v>0</v>
      </c>
      <c r="AQ76" s="109">
        <f t="shared" si="9"/>
        <v>2</v>
      </c>
      <c r="AR76" s="109">
        <f t="shared" si="10"/>
        <v>2</v>
      </c>
      <c r="AS76" s="109" t="str">
        <f t="shared" si="11"/>
        <v xml:space="preserve"> </v>
      </c>
      <c r="AT76" s="109" t="str">
        <f t="shared" si="12"/>
        <v xml:space="preserve"> </v>
      </c>
      <c r="AU76" s="109" t="str">
        <f t="shared" si="13"/>
        <v xml:space="preserve"> </v>
      </c>
      <c r="AV76" s="109" t="str">
        <f t="shared" si="14"/>
        <v>x</v>
      </c>
      <c r="AW76" s="109" t="str">
        <f t="shared" si="15"/>
        <v xml:space="preserve"> </v>
      </c>
      <c r="AX76" s="109" t="str">
        <f t="shared" si="16"/>
        <v xml:space="preserve"> </v>
      </c>
      <c r="AY76" s="109" t="str">
        <f t="shared" si="17"/>
        <v xml:space="preserve"> </v>
      </c>
      <c r="AZ76" s="118">
        <f t="shared" si="18"/>
        <v>0</v>
      </c>
      <c r="BA76" s="119">
        <f t="shared" si="19"/>
        <v>1</v>
      </c>
      <c r="BB76" s="119">
        <f t="shared" si="20"/>
        <v>0</v>
      </c>
      <c r="BC76" s="109">
        <f t="shared" si="21"/>
        <v>1</v>
      </c>
      <c r="BD76" s="79">
        <f t="shared" si="22"/>
        <v>0</v>
      </c>
      <c r="BE76" s="158" t="str">
        <f t="shared" si="23"/>
        <v>Mantenere e migliorare il benessere psicofisico delle persone assistite</v>
      </c>
      <c r="BF76" s="165" t="s">
        <v>214</v>
      </c>
      <c r="BG76" s="158">
        <f t="shared" si="24"/>
        <v>0</v>
      </c>
      <c r="BH76" s="165"/>
    </row>
    <row r="77" spans="1:144" ht="45" x14ac:dyDescent="0.2">
      <c r="A77" s="162" t="str">
        <f t="shared" si="0"/>
        <v>X</v>
      </c>
      <c r="B77" s="163" t="s">
        <v>244</v>
      </c>
      <c r="C77" s="274" t="s">
        <v>285</v>
      </c>
      <c r="D77" s="275"/>
      <c r="E77" s="275"/>
      <c r="F77" s="275"/>
      <c r="G77" s="275"/>
      <c r="H77" s="275"/>
      <c r="I77" s="275"/>
      <c r="J77" s="275"/>
      <c r="K77" s="275"/>
      <c r="L77" s="275"/>
      <c r="M77" s="159"/>
      <c r="N77" s="160"/>
      <c r="O77" s="160"/>
      <c r="P77" s="160"/>
      <c r="Q77" s="160"/>
      <c r="R77" s="160"/>
      <c r="S77" s="160"/>
      <c r="T77" s="160"/>
      <c r="U77" s="160"/>
      <c r="V77" s="160"/>
      <c r="W77" s="161"/>
      <c r="X77" s="271"/>
      <c r="Y77" s="272"/>
      <c r="Z77" s="272"/>
      <c r="AA77" s="272"/>
      <c r="AB77" s="272"/>
      <c r="AC77" s="272"/>
      <c r="AD77" s="272"/>
      <c r="AE77" s="272"/>
      <c r="AF77" s="272"/>
      <c r="AG77" s="273"/>
      <c r="AH77" s="176" t="str">
        <f t="shared" si="1"/>
        <v>Attenzione - ingresso obbligatorio</v>
      </c>
      <c r="AI77" s="50" t="s">
        <v>12</v>
      </c>
      <c r="AJ77" s="50">
        <f t="shared" si="2"/>
        <v>1</v>
      </c>
      <c r="AK77" s="50">
        <f t="shared" si="3"/>
        <v>0</v>
      </c>
      <c r="AL77" s="113">
        <f t="shared" si="4"/>
        <v>0</v>
      </c>
      <c r="AM77" s="113">
        <f t="shared" si="5"/>
        <v>0</v>
      </c>
      <c r="AN77" s="113">
        <f t="shared" si="6"/>
        <v>0</v>
      </c>
      <c r="AO77" s="109">
        <f t="shared" si="7"/>
        <v>0</v>
      </c>
      <c r="AP77" s="109">
        <f t="shared" si="8"/>
        <v>0</v>
      </c>
      <c r="AQ77" s="109">
        <f t="shared" si="9"/>
        <v>2</v>
      </c>
      <c r="AR77" s="109">
        <f t="shared" si="10"/>
        <v>2</v>
      </c>
      <c r="AS77" s="109" t="str">
        <f t="shared" si="11"/>
        <v xml:space="preserve"> </v>
      </c>
      <c r="AT77" s="109" t="str">
        <f t="shared" si="12"/>
        <v xml:space="preserve"> </v>
      </c>
      <c r="AU77" s="109" t="str">
        <f t="shared" si="13"/>
        <v xml:space="preserve"> </v>
      </c>
      <c r="AV77" s="109" t="str">
        <f t="shared" si="14"/>
        <v>x</v>
      </c>
      <c r="AW77" s="109" t="str">
        <f t="shared" si="15"/>
        <v xml:space="preserve"> </v>
      </c>
      <c r="AX77" s="109" t="str">
        <f t="shared" si="16"/>
        <v xml:space="preserve"> </v>
      </c>
      <c r="AY77" s="109" t="str">
        <f t="shared" si="17"/>
        <v xml:space="preserve"> </v>
      </c>
      <c r="AZ77" s="118">
        <f t="shared" si="18"/>
        <v>0</v>
      </c>
      <c r="BA77" s="119">
        <f t="shared" si="19"/>
        <v>1</v>
      </c>
      <c r="BB77" s="119">
        <f t="shared" si="20"/>
        <v>0</v>
      </c>
      <c r="BC77" s="109">
        <f t="shared" si="21"/>
        <v>1</v>
      </c>
      <c r="BD77" s="79">
        <f t="shared" si="22"/>
        <v>0</v>
      </c>
      <c r="BE77" s="158" t="str">
        <f t="shared" si="23"/>
        <v>Sostenere e accompagnare le persone assistite in situazioni particolari</v>
      </c>
      <c r="BF77" s="165" t="s">
        <v>214</v>
      </c>
      <c r="BG77" s="158">
        <f t="shared" si="24"/>
        <v>0</v>
      </c>
      <c r="BH77" s="165"/>
    </row>
    <row r="78" spans="1:144" ht="45" x14ac:dyDescent="0.2">
      <c r="A78" s="162" t="str">
        <f t="shared" si="0"/>
        <v>X</v>
      </c>
      <c r="B78" s="163" t="s">
        <v>245</v>
      </c>
      <c r="C78" s="274" t="s">
        <v>332</v>
      </c>
      <c r="D78" s="275"/>
      <c r="E78" s="275"/>
      <c r="F78" s="275"/>
      <c r="G78" s="275"/>
      <c r="H78" s="275"/>
      <c r="I78" s="275"/>
      <c r="J78" s="275"/>
      <c r="K78" s="275"/>
      <c r="L78" s="275"/>
      <c r="M78" s="159"/>
      <c r="N78" s="160"/>
      <c r="O78" s="160"/>
      <c r="P78" s="160"/>
      <c r="Q78" s="160"/>
      <c r="R78" s="160"/>
      <c r="S78" s="160"/>
      <c r="T78" s="160"/>
      <c r="U78" s="160"/>
      <c r="V78" s="160"/>
      <c r="W78" s="161"/>
      <c r="X78" s="271"/>
      <c r="Y78" s="272"/>
      <c r="Z78" s="272"/>
      <c r="AA78" s="272"/>
      <c r="AB78" s="272"/>
      <c r="AC78" s="272"/>
      <c r="AD78" s="272"/>
      <c r="AE78" s="272"/>
      <c r="AF78" s="272"/>
      <c r="AG78" s="273"/>
      <c r="AH78" s="176" t="str">
        <f t="shared" si="1"/>
        <v>Attenzione - ingresso obbligatorio</v>
      </c>
      <c r="AI78" s="50" t="s">
        <v>12</v>
      </c>
      <c r="AJ78" s="50">
        <f t="shared" si="2"/>
        <v>1</v>
      </c>
      <c r="AK78" s="50">
        <f t="shared" si="3"/>
        <v>0</v>
      </c>
      <c r="AL78" s="113">
        <f t="shared" si="4"/>
        <v>0</v>
      </c>
      <c r="AM78" s="113">
        <f t="shared" si="5"/>
        <v>0</v>
      </c>
      <c r="AN78" s="113">
        <f t="shared" si="6"/>
        <v>0</v>
      </c>
      <c r="AO78" s="109">
        <f t="shared" si="7"/>
        <v>0</v>
      </c>
      <c r="AP78" s="109">
        <f t="shared" si="8"/>
        <v>0</v>
      </c>
      <c r="AQ78" s="109">
        <f t="shared" si="9"/>
        <v>2</v>
      </c>
      <c r="AR78" s="109">
        <f t="shared" si="10"/>
        <v>2</v>
      </c>
      <c r="AS78" s="109" t="str">
        <f t="shared" si="11"/>
        <v xml:space="preserve"> </v>
      </c>
      <c r="AT78" s="109" t="str">
        <f t="shared" si="12"/>
        <v xml:space="preserve"> </v>
      </c>
      <c r="AU78" s="109" t="str">
        <f t="shared" si="13"/>
        <v xml:space="preserve"> </v>
      </c>
      <c r="AV78" s="109" t="str">
        <f t="shared" si="14"/>
        <v>x</v>
      </c>
      <c r="AW78" s="109" t="str">
        <f t="shared" si="15"/>
        <v xml:space="preserve"> </v>
      </c>
      <c r="AX78" s="109" t="str">
        <f t="shared" si="16"/>
        <v xml:space="preserve"> </v>
      </c>
      <c r="AY78" s="109" t="str">
        <f t="shared" si="17"/>
        <v xml:space="preserve"> </v>
      </c>
      <c r="AZ78" s="118">
        <f t="shared" si="18"/>
        <v>0</v>
      </c>
      <c r="BA78" s="119">
        <f t="shared" si="19"/>
        <v>1</v>
      </c>
      <c r="BB78" s="119">
        <f t="shared" si="20"/>
        <v>0</v>
      </c>
      <c r="BC78" s="109">
        <f t="shared" si="21"/>
        <v>1</v>
      </c>
      <c r="BD78" s="79">
        <f t="shared" si="22"/>
        <v>0</v>
      </c>
      <c r="BE78" s="158" t="str">
        <f t="shared" si="23"/>
        <v xml:space="preserve">Partecipare all'-organizzazione dei luoghi di vita </v>
      </c>
      <c r="BF78" s="165" t="s">
        <v>214</v>
      </c>
      <c r="BG78" s="158">
        <f t="shared" si="24"/>
        <v>0</v>
      </c>
      <c r="BH78" s="165"/>
    </row>
    <row r="79" spans="1:144" ht="45" x14ac:dyDescent="0.2">
      <c r="A79" s="162" t="str">
        <f t="shared" si="0"/>
        <v>X</v>
      </c>
      <c r="B79" s="163" t="s">
        <v>246</v>
      </c>
      <c r="C79" s="274" t="s">
        <v>334</v>
      </c>
      <c r="D79" s="275"/>
      <c r="E79" s="275"/>
      <c r="F79" s="275"/>
      <c r="G79" s="275"/>
      <c r="H79" s="275"/>
      <c r="I79" s="275"/>
      <c r="J79" s="275"/>
      <c r="K79" s="275"/>
      <c r="L79" s="275"/>
      <c r="M79" s="159"/>
      <c r="N79" s="160"/>
      <c r="O79" s="160"/>
      <c r="P79" s="160"/>
      <c r="Q79" s="160"/>
      <c r="R79" s="160"/>
      <c r="S79" s="160"/>
      <c r="T79" s="160"/>
      <c r="U79" s="160"/>
      <c r="V79" s="160"/>
      <c r="W79" s="161"/>
      <c r="X79" s="271"/>
      <c r="Y79" s="272"/>
      <c r="Z79" s="272"/>
      <c r="AA79" s="272"/>
      <c r="AB79" s="272"/>
      <c r="AC79" s="272"/>
      <c r="AD79" s="272"/>
      <c r="AE79" s="272"/>
      <c r="AF79" s="272"/>
      <c r="AG79" s="273"/>
      <c r="AH79" s="176" t="str">
        <f t="shared" si="1"/>
        <v>Attenzione - ingresso obbligatorio</v>
      </c>
      <c r="AI79" s="50" t="s">
        <v>12</v>
      </c>
      <c r="AJ79" s="50">
        <f t="shared" si="2"/>
        <v>1</v>
      </c>
      <c r="AK79" s="50">
        <f t="shared" si="3"/>
        <v>0</v>
      </c>
      <c r="AL79" s="113">
        <f t="shared" si="4"/>
        <v>0</v>
      </c>
      <c r="AM79" s="113">
        <f t="shared" si="5"/>
        <v>0</v>
      </c>
      <c r="AN79" s="113">
        <f t="shared" si="6"/>
        <v>0</v>
      </c>
      <c r="AO79" s="109">
        <f t="shared" si="7"/>
        <v>0</v>
      </c>
      <c r="AP79" s="109">
        <f t="shared" si="8"/>
        <v>0</v>
      </c>
      <c r="AQ79" s="109">
        <f t="shared" si="9"/>
        <v>2</v>
      </c>
      <c r="AR79" s="109">
        <f t="shared" si="10"/>
        <v>2</v>
      </c>
      <c r="AS79" s="109" t="str">
        <f t="shared" si="11"/>
        <v xml:space="preserve"> </v>
      </c>
      <c r="AT79" s="109" t="str">
        <f t="shared" si="12"/>
        <v xml:space="preserve"> </v>
      </c>
      <c r="AU79" s="109" t="str">
        <f t="shared" si="13"/>
        <v xml:space="preserve"> </v>
      </c>
      <c r="AV79" s="109" t="str">
        <f t="shared" si="14"/>
        <v>x</v>
      </c>
      <c r="AW79" s="109" t="str">
        <f t="shared" si="15"/>
        <v xml:space="preserve"> </v>
      </c>
      <c r="AX79" s="109" t="str">
        <f t="shared" si="16"/>
        <v xml:space="preserve"> </v>
      </c>
      <c r="AY79" s="109" t="str">
        <f t="shared" si="17"/>
        <v xml:space="preserve"> </v>
      </c>
      <c r="AZ79" s="118">
        <f t="shared" si="18"/>
        <v>0</v>
      </c>
      <c r="BA79" s="119">
        <f t="shared" si="19"/>
        <v>1</v>
      </c>
      <c r="BB79" s="119">
        <f t="shared" si="20"/>
        <v>0</v>
      </c>
      <c r="BC79" s="109">
        <f t="shared" si="21"/>
        <v>1</v>
      </c>
      <c r="BD79" s="79">
        <f t="shared" si="22"/>
        <v>0</v>
      </c>
      <c r="BE79" s="158" t="str">
        <f t="shared" si="23"/>
        <v>Offrire un sostegno adeguato dal punto di vista nutrizionale e alimentare</v>
      </c>
      <c r="BF79" s="165" t="s">
        <v>214</v>
      </c>
      <c r="BG79" s="158">
        <f t="shared" si="24"/>
        <v>0</v>
      </c>
      <c r="BH79" s="165"/>
    </row>
    <row r="80" spans="1:144" ht="45" x14ac:dyDescent="0.2">
      <c r="A80" s="162" t="str">
        <f t="shared" ref="A80" si="25">IF(BC80=1,"X"," ")</f>
        <v>X</v>
      </c>
      <c r="B80" s="163" t="s">
        <v>247</v>
      </c>
      <c r="C80" s="274" t="s">
        <v>335</v>
      </c>
      <c r="D80" s="275"/>
      <c r="E80" s="275"/>
      <c r="F80" s="275"/>
      <c r="G80" s="275"/>
      <c r="H80" s="275"/>
      <c r="I80" s="275"/>
      <c r="J80" s="275"/>
      <c r="K80" s="275"/>
      <c r="L80" s="275"/>
      <c r="M80" s="159"/>
      <c r="N80" s="160"/>
      <c r="O80" s="160"/>
      <c r="P80" s="160"/>
      <c r="Q80" s="160"/>
      <c r="R80" s="160"/>
      <c r="S80" s="160"/>
      <c r="T80" s="160"/>
      <c r="U80" s="160"/>
      <c r="V80" s="160"/>
      <c r="W80" s="161"/>
      <c r="X80" s="271"/>
      <c r="Y80" s="272"/>
      <c r="Z80" s="272"/>
      <c r="AA80" s="272"/>
      <c r="AB80" s="272"/>
      <c r="AC80" s="272"/>
      <c r="AD80" s="272"/>
      <c r="AE80" s="272"/>
      <c r="AF80" s="272"/>
      <c r="AG80" s="273"/>
      <c r="AH80" s="176" t="str">
        <f t="shared" ref="AH80" si="26">IF(BB80=1,"Attenzione - valido solo 1 voto per riga",(IF(BA80=1,"Attenzione - ingresso obbligatorio"," ")))</f>
        <v>Attenzione - ingresso obbligatorio</v>
      </c>
      <c r="AI80" s="50" t="s">
        <v>12</v>
      </c>
      <c r="AJ80" s="50">
        <f t="shared" ref="AJ80" si="27">IF(AV80="x",1,0)</f>
        <v>1</v>
      </c>
      <c r="AK80" s="50">
        <f t="shared" ref="AK80" si="28">AL80+AM80</f>
        <v>0</v>
      </c>
      <c r="AL80" s="113">
        <f t="shared" ref="AL80" si="29">COUNTIF(M80:Q80,"*")</f>
        <v>0</v>
      </c>
      <c r="AM80" s="113">
        <f t="shared" ref="AM80" si="30">COUNTIF(R80:W80,"*")</f>
        <v>0</v>
      </c>
      <c r="AN80" s="113">
        <f t="shared" ref="AN80" si="31">COUNTIF(X80,"*")</f>
        <v>0</v>
      </c>
      <c r="AO80" s="109">
        <f t="shared" ref="AO80" si="32">AL80*3</f>
        <v>0</v>
      </c>
      <c r="AP80" s="109">
        <f t="shared" ref="AP80" si="33">AM80*5</f>
        <v>0</v>
      </c>
      <c r="AQ80" s="109">
        <f t="shared" ref="AQ80" si="34">IF(AN80=1,0,2)</f>
        <v>2</v>
      </c>
      <c r="AR80" s="109">
        <f t="shared" ref="AR80" si="35">AO80+AP80+AQ80</f>
        <v>2</v>
      </c>
      <c r="AS80" s="109" t="str">
        <f t="shared" ref="AS80" si="36">IF(AR80=0,"x"," ")</f>
        <v xml:space="preserve"> </v>
      </c>
      <c r="AT80" s="109" t="str">
        <f t="shared" ref="AT80" si="37">IF(AR80=3,"x"," ")</f>
        <v xml:space="preserve"> </v>
      </c>
      <c r="AU80" s="109" t="str">
        <f t="shared" ref="AU80" si="38">IF(AR80=5,"x"," ")</f>
        <v xml:space="preserve"> </v>
      </c>
      <c r="AV80" s="109" t="str">
        <f t="shared" ref="AV80" si="39">IF(AR80=2,"x"," ")</f>
        <v>x</v>
      </c>
      <c r="AW80" s="109" t="str">
        <f t="shared" ref="AW80" si="40">IF(AR80=7,"x"," ")</f>
        <v xml:space="preserve"> </v>
      </c>
      <c r="AX80" s="109" t="str">
        <f t="shared" ref="AX80" si="41">IF(AR80=6,"x"," ")</f>
        <v xml:space="preserve"> </v>
      </c>
      <c r="AY80" s="109" t="str">
        <f t="shared" ref="AY80" si="42">IF(AR80&gt;7,"x"," ")</f>
        <v xml:space="preserve"> </v>
      </c>
      <c r="AZ80" s="118">
        <f t="shared" ref="AZ80" si="43">IF(AS80="x",1,(IF(AT80="x",1,(IF(AU80="x",1,0)))))</f>
        <v>0</v>
      </c>
      <c r="BA80" s="119">
        <f t="shared" ref="BA80" si="44">IF(AV80="x",1,(IF(AW80="x",1,0)))</f>
        <v>1</v>
      </c>
      <c r="BB80" s="119">
        <f t="shared" ref="BB80" si="45">IF(AX80="x",1,(IF(AY80="x",1,0)))</f>
        <v>0</v>
      </c>
      <c r="BC80" s="109">
        <f t="shared" ref="BC80" si="46">IF(BA80=1,1,(IF(BB80=1,1,0)))</f>
        <v>1</v>
      </c>
      <c r="BD80" s="79">
        <f t="shared" ref="BD80" si="47">COUNTIF(AM80:AN80,"&gt;0")</f>
        <v>0</v>
      </c>
      <c r="BE80" s="158" t="str">
        <f t="shared" ref="BE80" si="48">C80</f>
        <v>Organizzare ed effettuare le attività quotidiane di economia domestica</v>
      </c>
      <c r="BF80" s="165" t="s">
        <v>214</v>
      </c>
      <c r="BG80" s="158">
        <f t="shared" ref="BG80" si="49">X80</f>
        <v>0</v>
      </c>
      <c r="BH80" s="165"/>
    </row>
    <row r="81" spans="1:144" ht="45" x14ac:dyDescent="0.2">
      <c r="A81" s="162" t="str">
        <f t="shared" ref="A81" si="50">IF(BC81=1,"X"," ")</f>
        <v>X</v>
      </c>
      <c r="B81" s="163" t="s">
        <v>248</v>
      </c>
      <c r="C81" s="274" t="s">
        <v>336</v>
      </c>
      <c r="D81" s="275"/>
      <c r="E81" s="275"/>
      <c r="F81" s="275"/>
      <c r="G81" s="275"/>
      <c r="H81" s="275"/>
      <c r="I81" s="275"/>
      <c r="J81" s="275"/>
      <c r="K81" s="275"/>
      <c r="L81" s="275"/>
      <c r="M81" s="159"/>
      <c r="N81" s="160"/>
      <c r="O81" s="160"/>
      <c r="P81" s="160"/>
      <c r="Q81" s="160"/>
      <c r="R81" s="160"/>
      <c r="S81" s="160"/>
      <c r="T81" s="160"/>
      <c r="U81" s="160"/>
      <c r="V81" s="160"/>
      <c r="W81" s="161"/>
      <c r="X81" s="271"/>
      <c r="Y81" s="272"/>
      <c r="Z81" s="272"/>
      <c r="AA81" s="272"/>
      <c r="AB81" s="272"/>
      <c r="AC81" s="272"/>
      <c r="AD81" s="272"/>
      <c r="AE81" s="272"/>
      <c r="AF81" s="272"/>
      <c r="AG81" s="273"/>
      <c r="AH81" s="176" t="str">
        <f t="shared" ref="AH81" si="51">IF(BB81=1,"Attenzione - valido solo 1 voto per riga",(IF(BA81=1,"Attenzione - ingresso obbligatorio"," ")))</f>
        <v>Attenzione - ingresso obbligatorio</v>
      </c>
      <c r="AI81" s="50" t="s">
        <v>12</v>
      </c>
      <c r="AJ81" s="50">
        <f t="shared" ref="AJ81" si="52">IF(AV81="x",1,0)</f>
        <v>1</v>
      </c>
      <c r="AK81" s="50">
        <f t="shared" ref="AK81" si="53">AL81+AM81</f>
        <v>0</v>
      </c>
      <c r="AL81" s="113">
        <f t="shared" ref="AL81" si="54">COUNTIF(M81:Q81,"*")</f>
        <v>0</v>
      </c>
      <c r="AM81" s="113">
        <f t="shared" ref="AM81" si="55">COUNTIF(R81:W81,"*")</f>
        <v>0</v>
      </c>
      <c r="AN81" s="113">
        <f t="shared" ref="AN81" si="56">COUNTIF(X81,"*")</f>
        <v>0</v>
      </c>
      <c r="AO81" s="109">
        <f t="shared" ref="AO81" si="57">AL81*3</f>
        <v>0</v>
      </c>
      <c r="AP81" s="109">
        <f t="shared" ref="AP81" si="58">AM81*5</f>
        <v>0</v>
      </c>
      <c r="AQ81" s="109">
        <f t="shared" ref="AQ81" si="59">IF(AN81=1,0,2)</f>
        <v>2</v>
      </c>
      <c r="AR81" s="109">
        <f t="shared" ref="AR81" si="60">AO81+AP81+AQ81</f>
        <v>2</v>
      </c>
      <c r="AS81" s="109" t="str">
        <f t="shared" ref="AS81" si="61">IF(AR81=0,"x"," ")</f>
        <v xml:space="preserve"> </v>
      </c>
      <c r="AT81" s="109" t="str">
        <f t="shared" ref="AT81" si="62">IF(AR81=3,"x"," ")</f>
        <v xml:space="preserve"> </v>
      </c>
      <c r="AU81" s="109" t="str">
        <f t="shared" ref="AU81" si="63">IF(AR81=5,"x"," ")</f>
        <v xml:space="preserve"> </v>
      </c>
      <c r="AV81" s="109" t="str">
        <f t="shared" ref="AV81" si="64">IF(AR81=2,"x"," ")</f>
        <v>x</v>
      </c>
      <c r="AW81" s="109" t="str">
        <f t="shared" ref="AW81" si="65">IF(AR81=7,"x"," ")</f>
        <v xml:space="preserve"> </v>
      </c>
      <c r="AX81" s="109" t="str">
        <f t="shared" ref="AX81" si="66">IF(AR81=6,"x"," ")</f>
        <v xml:space="preserve"> </v>
      </c>
      <c r="AY81" s="109" t="str">
        <f t="shared" ref="AY81" si="67">IF(AR81&gt;7,"x"," ")</f>
        <v xml:space="preserve"> </v>
      </c>
      <c r="AZ81" s="118">
        <f t="shared" ref="AZ81" si="68">IF(AS81="x",1,(IF(AT81="x",1,(IF(AU81="x",1,0)))))</f>
        <v>0</v>
      </c>
      <c r="BA81" s="119">
        <f t="shared" ref="BA81" si="69">IF(AV81="x",1,(IF(AW81="x",1,0)))</f>
        <v>1</v>
      </c>
      <c r="BB81" s="119">
        <f t="shared" ref="BB81" si="70">IF(AX81="x",1,(IF(AY81="x",1,0)))</f>
        <v>0</v>
      </c>
      <c r="BC81" s="109">
        <f t="shared" ref="BC81" si="71">IF(BA81=1,1,(IF(BB81=1,1,0)))</f>
        <v>1</v>
      </c>
      <c r="BD81" s="79">
        <f t="shared" ref="BD81" si="72">COUNTIF(AM81:AN81,"&gt;0")</f>
        <v>0</v>
      </c>
      <c r="BE81" s="158" t="str">
        <f t="shared" ref="BE81" si="73">C81</f>
        <v>Tenere conto dei principi di sicurezza ed agire in maniera appropriata nelle situazioni di emergenza</v>
      </c>
      <c r="BF81" s="165" t="s">
        <v>214</v>
      </c>
      <c r="BG81" s="158">
        <f t="shared" ref="BG81" si="74">X81</f>
        <v>0</v>
      </c>
      <c r="BH81" s="165"/>
    </row>
    <row r="82" spans="1:144" s="4" customFormat="1" ht="23.25" x14ac:dyDescent="0.3">
      <c r="A82" s="85"/>
      <c r="B82" s="48" t="s">
        <v>0</v>
      </c>
      <c r="C82" s="330" t="s">
        <v>352</v>
      </c>
      <c r="D82" s="330"/>
      <c r="E82" s="330"/>
      <c r="F82" s="330"/>
      <c r="G82" s="330"/>
      <c r="H82" s="330"/>
      <c r="I82" s="330"/>
      <c r="J82" s="330"/>
      <c r="K82" s="330"/>
      <c r="L82" s="331"/>
      <c r="M82" s="86">
        <v>6</v>
      </c>
      <c r="N82" s="87">
        <v>5.5</v>
      </c>
      <c r="O82" s="88">
        <v>5</v>
      </c>
      <c r="P82" s="87">
        <v>4.5</v>
      </c>
      <c r="Q82" s="88">
        <v>4</v>
      </c>
      <c r="R82" s="87">
        <v>3.5</v>
      </c>
      <c r="S82" s="88">
        <v>3</v>
      </c>
      <c r="T82" s="87">
        <v>2.5</v>
      </c>
      <c r="U82" s="88">
        <v>2</v>
      </c>
      <c r="V82" s="87">
        <v>1.5</v>
      </c>
      <c r="W82" s="89">
        <v>1</v>
      </c>
      <c r="X82" s="332" t="s">
        <v>94</v>
      </c>
      <c r="Y82" s="333"/>
      <c r="Z82" s="333"/>
      <c r="AA82" s="333"/>
      <c r="AB82" s="333"/>
      <c r="AC82" s="333"/>
      <c r="AD82" s="333"/>
      <c r="AE82" s="333"/>
      <c r="AF82" s="333"/>
      <c r="AG82" s="333"/>
      <c r="AI82" s="111"/>
      <c r="AJ82" s="179"/>
      <c r="AK82" s="180"/>
      <c r="AL82" s="181"/>
      <c r="AM82" s="181"/>
      <c r="AN82" s="181"/>
      <c r="AO82" s="181"/>
      <c r="AP82" s="181"/>
      <c r="AQ82" s="181"/>
      <c r="AR82" s="181"/>
      <c r="AS82" s="180"/>
      <c r="AT82" s="180"/>
      <c r="AU82" s="180"/>
      <c r="AV82" s="179"/>
      <c r="AW82" s="179"/>
      <c r="AX82" s="111"/>
      <c r="AY82" s="111"/>
      <c r="AZ82" s="180"/>
      <c r="BA82" s="179"/>
      <c r="BB82" s="179"/>
      <c r="BC82" s="182"/>
      <c r="BD82" s="3"/>
      <c r="BE82" s="164"/>
      <c r="BF82" s="164"/>
      <c r="BG82" s="3"/>
      <c r="BH82" s="164"/>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1:144" ht="30" x14ac:dyDescent="0.35">
      <c r="A83" s="1"/>
      <c r="B83" s="16">
        <v>2</v>
      </c>
      <c r="C83" s="336" t="s">
        <v>286</v>
      </c>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8"/>
      <c r="AH83" s="148"/>
      <c r="AI83" s="50"/>
      <c r="AJ83" s="50"/>
      <c r="AK83" s="50"/>
      <c r="AL83" s="50"/>
      <c r="AM83" s="50"/>
      <c r="AN83" s="50"/>
      <c r="AO83" s="50"/>
      <c r="AP83" s="50"/>
      <c r="AQ83" s="50"/>
      <c r="AR83" s="50"/>
      <c r="AS83" s="50"/>
      <c r="AT83" s="50"/>
      <c r="AU83" s="50"/>
      <c r="AV83" s="50"/>
      <c r="AW83" s="50"/>
      <c r="AX83" s="50"/>
      <c r="AY83" s="50"/>
      <c r="AZ83" s="50"/>
      <c r="BA83" s="50"/>
      <c r="BB83" s="50"/>
      <c r="BC83" s="50"/>
      <c r="BH83" s="183" t="s">
        <v>171</v>
      </c>
      <c r="BI83" s="178" t="str">
        <f>C83</f>
        <v>Incentivare la partecipazione delle persone assistite alla vita sociale, comunitaria e culturale</v>
      </c>
    </row>
    <row r="84" spans="1:144" ht="45" x14ac:dyDescent="0.2">
      <c r="A84" s="162" t="str">
        <f t="shared" ref="A84:A86" si="75">IF(BC84=1,"X"," ")</f>
        <v>X</v>
      </c>
      <c r="B84" s="163" t="s">
        <v>249</v>
      </c>
      <c r="C84" s="274" t="s">
        <v>337</v>
      </c>
      <c r="D84" s="275"/>
      <c r="E84" s="275"/>
      <c r="F84" s="275"/>
      <c r="G84" s="275"/>
      <c r="H84" s="275"/>
      <c r="I84" s="275"/>
      <c r="J84" s="275"/>
      <c r="K84" s="275"/>
      <c r="L84" s="275"/>
      <c r="M84" s="159"/>
      <c r="N84" s="160"/>
      <c r="O84" s="160"/>
      <c r="P84" s="160"/>
      <c r="Q84" s="160"/>
      <c r="R84" s="160"/>
      <c r="S84" s="160"/>
      <c r="T84" s="160"/>
      <c r="U84" s="160"/>
      <c r="V84" s="160"/>
      <c r="W84" s="161"/>
      <c r="X84" s="271"/>
      <c r="Y84" s="272"/>
      <c r="Z84" s="272"/>
      <c r="AA84" s="272"/>
      <c r="AB84" s="272"/>
      <c r="AC84" s="272"/>
      <c r="AD84" s="272"/>
      <c r="AE84" s="272"/>
      <c r="AF84" s="272"/>
      <c r="AG84" s="273"/>
      <c r="AH84" s="176" t="str">
        <f t="shared" ref="AH84:AH86" si="76">IF(BB84=1,"Attenzione - valido solo 1 voto per riga",(IF(BA84=1,"Attenzione - ingresso obbligatorio"," ")))</f>
        <v>Attenzione - ingresso obbligatorio</v>
      </c>
      <c r="AI84" s="50" t="s">
        <v>12</v>
      </c>
      <c r="AJ84" s="50">
        <f t="shared" ref="AJ84:AJ86" si="77">IF(AV84="x",1,0)</f>
        <v>1</v>
      </c>
      <c r="AK84" s="50">
        <f t="shared" ref="AK84:AK86" si="78">AL84+AM84</f>
        <v>0</v>
      </c>
      <c r="AL84" s="113">
        <f t="shared" ref="AL84:AL86" si="79">COUNTIF(M84:Q84,"*")</f>
        <v>0</v>
      </c>
      <c r="AM84" s="113">
        <f t="shared" ref="AM84:AM86" si="80">COUNTIF(R84:W84,"*")</f>
        <v>0</v>
      </c>
      <c r="AN84" s="113">
        <f t="shared" ref="AN84:AN86" si="81">COUNTIF(X84,"*")</f>
        <v>0</v>
      </c>
      <c r="AO84" s="109">
        <f t="shared" ref="AO84:AO86" si="82">AL84*3</f>
        <v>0</v>
      </c>
      <c r="AP84" s="109">
        <f t="shared" ref="AP84:AP86" si="83">AM84*5</f>
        <v>0</v>
      </c>
      <c r="AQ84" s="109">
        <f t="shared" ref="AQ84:AQ86" si="84">IF(AN84=1,0,2)</f>
        <v>2</v>
      </c>
      <c r="AR84" s="109">
        <f t="shared" ref="AR84:AR86" si="85">AO84+AP84+AQ84</f>
        <v>2</v>
      </c>
      <c r="AS84" s="109" t="str">
        <f t="shared" ref="AS84:AS86" si="86">IF(AR84=0,"x"," ")</f>
        <v xml:space="preserve"> </v>
      </c>
      <c r="AT84" s="109" t="str">
        <f t="shared" ref="AT84:AT86" si="87">IF(AR84=3,"x"," ")</f>
        <v xml:space="preserve"> </v>
      </c>
      <c r="AU84" s="109" t="str">
        <f t="shared" ref="AU84:AU86" si="88">IF(AR84=5,"x"," ")</f>
        <v xml:space="preserve"> </v>
      </c>
      <c r="AV84" s="109" t="str">
        <f t="shared" ref="AV84:AV86" si="89">IF(AR84=2,"x"," ")</f>
        <v>x</v>
      </c>
      <c r="AW84" s="109" t="str">
        <f t="shared" ref="AW84:AW86" si="90">IF(AR84=7,"x"," ")</f>
        <v xml:space="preserve"> </v>
      </c>
      <c r="AX84" s="109" t="str">
        <f t="shared" ref="AX84:AX86" si="91">IF(AR84=6,"x"," ")</f>
        <v xml:space="preserve"> </v>
      </c>
      <c r="AY84" s="109" t="str">
        <f t="shared" ref="AY84:AY86" si="92">IF(AR84&gt;7,"x"," ")</f>
        <v xml:space="preserve"> </v>
      </c>
      <c r="AZ84" s="118">
        <f t="shared" ref="AZ84:AZ86" si="93">IF(AS84="x",1,(IF(AT84="x",1,(IF(AU84="x",1,0)))))</f>
        <v>0</v>
      </c>
      <c r="BA84" s="119">
        <f t="shared" ref="BA84:BA86" si="94">IF(AV84="x",1,(IF(AW84="x",1,0)))</f>
        <v>1</v>
      </c>
      <c r="BB84" s="119">
        <f t="shared" ref="BB84:BB86" si="95">IF(AX84="x",1,(IF(AY84="x",1,0)))</f>
        <v>0</v>
      </c>
      <c r="BC84" s="109">
        <f t="shared" ref="BC84:BC86" si="96">IF(BA84=1,1,(IF(BB84=1,1,0)))</f>
        <v>1</v>
      </c>
      <c r="BD84" s="79">
        <f t="shared" ref="BD84:BD86" si="97">COUNTIF(AM84:AN84,"&gt;0")</f>
        <v>0</v>
      </c>
      <c r="BE84" s="158" t="str">
        <f t="shared" ref="BE84:BE86" si="98">C84</f>
        <v>Organizzare le attività di vita quotidiana in funzione dei bisogni</v>
      </c>
      <c r="BF84" s="165" t="s">
        <v>214</v>
      </c>
      <c r="BG84" s="158">
        <f t="shared" ref="BG84:BG86" si="99">X84</f>
        <v>0</v>
      </c>
      <c r="BH84" s="165"/>
    </row>
    <row r="85" spans="1:144" ht="45" x14ac:dyDescent="0.2">
      <c r="A85" s="162" t="str">
        <f t="shared" si="75"/>
        <v>X</v>
      </c>
      <c r="B85" s="163" t="s">
        <v>250</v>
      </c>
      <c r="C85" s="274" t="s">
        <v>338</v>
      </c>
      <c r="D85" s="275"/>
      <c r="E85" s="275"/>
      <c r="F85" s="275"/>
      <c r="G85" s="275"/>
      <c r="H85" s="275"/>
      <c r="I85" s="275"/>
      <c r="J85" s="275"/>
      <c r="K85" s="275"/>
      <c r="L85" s="275"/>
      <c r="M85" s="159"/>
      <c r="N85" s="160"/>
      <c r="O85" s="160"/>
      <c r="P85" s="160"/>
      <c r="Q85" s="160"/>
      <c r="R85" s="160"/>
      <c r="S85" s="160"/>
      <c r="T85" s="160"/>
      <c r="U85" s="160"/>
      <c r="V85" s="160"/>
      <c r="W85" s="161"/>
      <c r="X85" s="271"/>
      <c r="Y85" s="272"/>
      <c r="Z85" s="272"/>
      <c r="AA85" s="272"/>
      <c r="AB85" s="272"/>
      <c r="AC85" s="272"/>
      <c r="AD85" s="272"/>
      <c r="AE85" s="272"/>
      <c r="AF85" s="272"/>
      <c r="AG85" s="273"/>
      <c r="AH85" s="176" t="str">
        <f t="shared" si="76"/>
        <v>Attenzione - ingresso obbligatorio</v>
      </c>
      <c r="AI85" s="50" t="s">
        <v>12</v>
      </c>
      <c r="AJ85" s="50">
        <f t="shared" si="77"/>
        <v>1</v>
      </c>
      <c r="AK85" s="50">
        <f t="shared" si="78"/>
        <v>0</v>
      </c>
      <c r="AL85" s="113">
        <f t="shared" si="79"/>
        <v>0</v>
      </c>
      <c r="AM85" s="113">
        <f t="shared" si="80"/>
        <v>0</v>
      </c>
      <c r="AN85" s="113">
        <f t="shared" si="81"/>
        <v>0</v>
      </c>
      <c r="AO85" s="109">
        <f t="shared" si="82"/>
        <v>0</v>
      </c>
      <c r="AP85" s="109">
        <f t="shared" si="83"/>
        <v>0</v>
      </c>
      <c r="AQ85" s="109">
        <f t="shared" si="84"/>
        <v>2</v>
      </c>
      <c r="AR85" s="109">
        <f t="shared" si="85"/>
        <v>2</v>
      </c>
      <c r="AS85" s="109" t="str">
        <f t="shared" si="86"/>
        <v xml:space="preserve"> </v>
      </c>
      <c r="AT85" s="109" t="str">
        <f t="shared" si="87"/>
        <v xml:space="preserve"> </v>
      </c>
      <c r="AU85" s="109" t="str">
        <f t="shared" si="88"/>
        <v xml:space="preserve"> </v>
      </c>
      <c r="AV85" s="109" t="str">
        <f t="shared" si="89"/>
        <v>x</v>
      </c>
      <c r="AW85" s="109" t="str">
        <f t="shared" si="90"/>
        <v xml:space="preserve"> </v>
      </c>
      <c r="AX85" s="109" t="str">
        <f t="shared" si="91"/>
        <v xml:space="preserve"> </v>
      </c>
      <c r="AY85" s="109" t="str">
        <f t="shared" si="92"/>
        <v xml:space="preserve"> </v>
      </c>
      <c r="AZ85" s="118">
        <f t="shared" si="93"/>
        <v>0</v>
      </c>
      <c r="BA85" s="119">
        <f t="shared" si="94"/>
        <v>1</v>
      </c>
      <c r="BB85" s="119">
        <f t="shared" si="95"/>
        <v>0</v>
      </c>
      <c r="BC85" s="109">
        <f t="shared" si="96"/>
        <v>1</v>
      </c>
      <c r="BD85" s="79">
        <f t="shared" si="97"/>
        <v>0</v>
      </c>
      <c r="BE85" s="158" t="str">
        <f t="shared" si="98"/>
        <v>Stabilire e mantenere relazioni efficaci con le persone assistite, i loro familiari e le loro persone di riferimento (rete)</v>
      </c>
      <c r="BF85" s="165" t="s">
        <v>214</v>
      </c>
      <c r="BG85" s="158">
        <f t="shared" si="99"/>
        <v>0</v>
      </c>
      <c r="BH85" s="165"/>
    </row>
    <row r="86" spans="1:144" ht="45" x14ac:dyDescent="0.2">
      <c r="A86" s="162" t="str">
        <f t="shared" si="75"/>
        <v>X</v>
      </c>
      <c r="B86" s="163" t="s">
        <v>251</v>
      </c>
      <c r="C86" s="274" t="s">
        <v>339</v>
      </c>
      <c r="D86" s="275"/>
      <c r="E86" s="275"/>
      <c r="F86" s="275"/>
      <c r="G86" s="275"/>
      <c r="H86" s="275"/>
      <c r="I86" s="275"/>
      <c r="J86" s="275"/>
      <c r="K86" s="275"/>
      <c r="L86" s="275"/>
      <c r="M86" s="159"/>
      <c r="N86" s="160"/>
      <c r="O86" s="160"/>
      <c r="P86" s="160"/>
      <c r="Q86" s="160"/>
      <c r="R86" s="160"/>
      <c r="S86" s="160"/>
      <c r="T86" s="160"/>
      <c r="U86" s="160"/>
      <c r="V86" s="160"/>
      <c r="W86" s="161"/>
      <c r="X86" s="271"/>
      <c r="Y86" s="272"/>
      <c r="Z86" s="272"/>
      <c r="AA86" s="272"/>
      <c r="AB86" s="272"/>
      <c r="AC86" s="272"/>
      <c r="AD86" s="272"/>
      <c r="AE86" s="272"/>
      <c r="AF86" s="272"/>
      <c r="AG86" s="273"/>
      <c r="AH86" s="176" t="str">
        <f t="shared" si="76"/>
        <v>Attenzione - ingresso obbligatorio</v>
      </c>
      <c r="AI86" s="50" t="s">
        <v>12</v>
      </c>
      <c r="AJ86" s="50">
        <f t="shared" si="77"/>
        <v>1</v>
      </c>
      <c r="AK86" s="50">
        <f t="shared" si="78"/>
        <v>0</v>
      </c>
      <c r="AL86" s="113">
        <f t="shared" si="79"/>
        <v>0</v>
      </c>
      <c r="AM86" s="113">
        <f t="shared" si="80"/>
        <v>0</v>
      </c>
      <c r="AN86" s="113">
        <f t="shared" si="81"/>
        <v>0</v>
      </c>
      <c r="AO86" s="109">
        <f t="shared" si="82"/>
        <v>0</v>
      </c>
      <c r="AP86" s="109">
        <f t="shared" si="83"/>
        <v>0</v>
      </c>
      <c r="AQ86" s="109">
        <f t="shared" si="84"/>
        <v>2</v>
      </c>
      <c r="AR86" s="109">
        <f t="shared" si="85"/>
        <v>2</v>
      </c>
      <c r="AS86" s="109" t="str">
        <f t="shared" si="86"/>
        <v xml:space="preserve"> </v>
      </c>
      <c r="AT86" s="109" t="str">
        <f t="shared" si="87"/>
        <v xml:space="preserve"> </v>
      </c>
      <c r="AU86" s="109" t="str">
        <f t="shared" si="88"/>
        <v xml:space="preserve"> </v>
      </c>
      <c r="AV86" s="109" t="str">
        <f t="shared" si="89"/>
        <v>x</v>
      </c>
      <c r="AW86" s="109" t="str">
        <f t="shared" si="90"/>
        <v xml:space="preserve"> </v>
      </c>
      <c r="AX86" s="109" t="str">
        <f t="shared" si="91"/>
        <v xml:space="preserve"> </v>
      </c>
      <c r="AY86" s="109" t="str">
        <f t="shared" si="92"/>
        <v xml:space="preserve"> </v>
      </c>
      <c r="AZ86" s="118">
        <f t="shared" si="93"/>
        <v>0</v>
      </c>
      <c r="BA86" s="119">
        <f t="shared" si="94"/>
        <v>1</v>
      </c>
      <c r="BB86" s="119">
        <f t="shared" si="95"/>
        <v>0</v>
      </c>
      <c r="BC86" s="109">
        <f t="shared" si="96"/>
        <v>1</v>
      </c>
      <c r="BD86" s="79">
        <f t="shared" si="97"/>
        <v>0</v>
      </c>
      <c r="BE86" s="158" t="str">
        <f t="shared" si="98"/>
        <v>Promuovere attività creative, stimolanti e piacevoli</v>
      </c>
      <c r="BF86" s="165" t="s">
        <v>214</v>
      </c>
      <c r="BG86" s="158">
        <f t="shared" si="99"/>
        <v>0</v>
      </c>
      <c r="BH86" s="165"/>
    </row>
    <row r="87" spans="1:144" ht="45" x14ac:dyDescent="0.2">
      <c r="A87" s="162" t="str">
        <f t="shared" ref="A87" si="100">IF(BC87=1,"X"," ")</f>
        <v>X</v>
      </c>
      <c r="B87" s="163" t="s">
        <v>252</v>
      </c>
      <c r="C87" s="274" t="s">
        <v>340</v>
      </c>
      <c r="D87" s="275"/>
      <c r="E87" s="275"/>
      <c r="F87" s="275"/>
      <c r="G87" s="275"/>
      <c r="H87" s="275"/>
      <c r="I87" s="275"/>
      <c r="J87" s="275"/>
      <c r="K87" s="275"/>
      <c r="L87" s="275"/>
      <c r="M87" s="159"/>
      <c r="N87" s="160"/>
      <c r="O87" s="160"/>
      <c r="P87" s="160"/>
      <c r="Q87" s="160"/>
      <c r="R87" s="160"/>
      <c r="S87" s="160"/>
      <c r="T87" s="160"/>
      <c r="U87" s="160"/>
      <c r="V87" s="160"/>
      <c r="W87" s="161"/>
      <c r="X87" s="271"/>
      <c r="Y87" s="272"/>
      <c r="Z87" s="272"/>
      <c r="AA87" s="272"/>
      <c r="AB87" s="272"/>
      <c r="AC87" s="272"/>
      <c r="AD87" s="272"/>
      <c r="AE87" s="272"/>
      <c r="AF87" s="272"/>
      <c r="AG87" s="273"/>
      <c r="AH87" s="176" t="str">
        <f t="shared" ref="AH87" si="101">IF(BB87=1,"Attenzione - valido solo 1 voto per riga",(IF(BA87=1,"Attenzione - ingresso obbligatorio"," ")))</f>
        <v>Attenzione - ingresso obbligatorio</v>
      </c>
      <c r="AI87" s="50" t="s">
        <v>12</v>
      </c>
      <c r="AJ87" s="50">
        <f t="shared" ref="AJ87" si="102">IF(AV87="x",1,0)</f>
        <v>1</v>
      </c>
      <c r="AK87" s="50">
        <f t="shared" ref="AK87" si="103">AL87+AM87</f>
        <v>0</v>
      </c>
      <c r="AL87" s="113">
        <f t="shared" ref="AL87" si="104">COUNTIF(M87:Q87,"*")</f>
        <v>0</v>
      </c>
      <c r="AM87" s="113">
        <f t="shared" ref="AM87" si="105">COUNTIF(R87:W87,"*")</f>
        <v>0</v>
      </c>
      <c r="AN87" s="113">
        <f t="shared" ref="AN87" si="106">COUNTIF(X87,"*")</f>
        <v>0</v>
      </c>
      <c r="AO87" s="109">
        <f t="shared" ref="AO87" si="107">AL87*3</f>
        <v>0</v>
      </c>
      <c r="AP87" s="109">
        <f t="shared" ref="AP87" si="108">AM87*5</f>
        <v>0</v>
      </c>
      <c r="AQ87" s="109">
        <f t="shared" ref="AQ87" si="109">IF(AN87=1,0,2)</f>
        <v>2</v>
      </c>
      <c r="AR87" s="109">
        <f t="shared" ref="AR87" si="110">AO87+AP87+AQ87</f>
        <v>2</v>
      </c>
      <c r="AS87" s="109" t="str">
        <f t="shared" ref="AS87" si="111">IF(AR87=0,"x"," ")</f>
        <v xml:space="preserve"> </v>
      </c>
      <c r="AT87" s="109" t="str">
        <f t="shared" ref="AT87" si="112">IF(AR87=3,"x"," ")</f>
        <v xml:space="preserve"> </v>
      </c>
      <c r="AU87" s="109" t="str">
        <f t="shared" ref="AU87" si="113">IF(AR87=5,"x"," ")</f>
        <v xml:space="preserve"> </v>
      </c>
      <c r="AV87" s="109" t="str">
        <f t="shared" ref="AV87" si="114">IF(AR87=2,"x"," ")</f>
        <v>x</v>
      </c>
      <c r="AW87" s="109" t="str">
        <f t="shared" ref="AW87" si="115">IF(AR87=7,"x"," ")</f>
        <v xml:space="preserve"> </v>
      </c>
      <c r="AX87" s="109" t="str">
        <f t="shared" ref="AX87" si="116">IF(AR87=6,"x"," ")</f>
        <v xml:space="preserve"> </v>
      </c>
      <c r="AY87" s="109" t="str">
        <f t="shared" ref="AY87" si="117">IF(AR87&gt;7,"x"," ")</f>
        <v xml:space="preserve"> </v>
      </c>
      <c r="AZ87" s="118">
        <f t="shared" ref="AZ87" si="118">IF(AS87="x",1,(IF(AT87="x",1,(IF(AU87="x",1,0)))))</f>
        <v>0</v>
      </c>
      <c r="BA87" s="119">
        <f t="shared" ref="BA87" si="119">IF(AV87="x",1,(IF(AW87="x",1,0)))</f>
        <v>1</v>
      </c>
      <c r="BB87" s="119">
        <f t="shared" ref="BB87" si="120">IF(AX87="x",1,(IF(AY87="x",1,0)))</f>
        <v>0</v>
      </c>
      <c r="BC87" s="109">
        <f t="shared" ref="BC87" si="121">IF(BA87=1,1,(IF(BB87=1,1,0)))</f>
        <v>1</v>
      </c>
      <c r="BD87" s="79">
        <f t="shared" ref="BD87" si="122">COUNTIF(AM87:AN87,"&gt;0")</f>
        <v>0</v>
      </c>
      <c r="BE87" s="158" t="str">
        <f t="shared" ref="BE87" si="123">C87</f>
        <v>Pianificare celebrazioni e feste nel corso della giornata, della settimana, dell‟anno, nonché eventi importanti sul piano individuale considerando i vari rituali</v>
      </c>
      <c r="BF87" s="165" t="s">
        <v>214</v>
      </c>
      <c r="BG87" s="158">
        <f t="shared" ref="BG87" si="124">X87</f>
        <v>0</v>
      </c>
      <c r="BH87" s="165"/>
    </row>
    <row r="88" spans="1:144" ht="45" x14ac:dyDescent="0.2">
      <c r="A88" s="162" t="str">
        <f t="shared" ref="A88" si="125">IF(BC88=1,"X"," ")</f>
        <v>X</v>
      </c>
      <c r="B88" s="163" t="s">
        <v>253</v>
      </c>
      <c r="C88" s="274" t="s">
        <v>350</v>
      </c>
      <c r="D88" s="275"/>
      <c r="E88" s="275"/>
      <c r="F88" s="275"/>
      <c r="G88" s="275"/>
      <c r="H88" s="275"/>
      <c r="I88" s="275"/>
      <c r="J88" s="275"/>
      <c r="K88" s="275"/>
      <c r="L88" s="275"/>
      <c r="M88" s="159"/>
      <c r="N88" s="160"/>
      <c r="O88" s="160"/>
      <c r="P88" s="160"/>
      <c r="Q88" s="160"/>
      <c r="R88" s="160"/>
      <c r="S88" s="160"/>
      <c r="T88" s="160"/>
      <c r="U88" s="160"/>
      <c r="V88" s="160"/>
      <c r="W88" s="161"/>
      <c r="X88" s="271"/>
      <c r="Y88" s="272"/>
      <c r="Z88" s="272"/>
      <c r="AA88" s="272"/>
      <c r="AB88" s="272"/>
      <c r="AC88" s="272"/>
      <c r="AD88" s="272"/>
      <c r="AE88" s="272"/>
      <c r="AF88" s="272"/>
      <c r="AG88" s="273"/>
      <c r="AH88" s="176" t="str">
        <f t="shared" ref="AH88" si="126">IF(BB88=1,"Attenzione - valido solo 1 voto per riga",(IF(BA88=1,"Attenzione - ingresso obbligatorio"," ")))</f>
        <v>Attenzione - ingresso obbligatorio</v>
      </c>
      <c r="AI88" s="50" t="s">
        <v>12</v>
      </c>
      <c r="AJ88" s="50">
        <f t="shared" ref="AJ88" si="127">IF(AV88="x",1,0)</f>
        <v>1</v>
      </c>
      <c r="AK88" s="50">
        <f t="shared" ref="AK88" si="128">AL88+AM88</f>
        <v>0</v>
      </c>
      <c r="AL88" s="113">
        <f t="shared" ref="AL88" si="129">COUNTIF(M88:Q88,"*")</f>
        <v>0</v>
      </c>
      <c r="AM88" s="113">
        <f t="shared" ref="AM88" si="130">COUNTIF(R88:W88,"*")</f>
        <v>0</v>
      </c>
      <c r="AN88" s="113">
        <f t="shared" ref="AN88" si="131">COUNTIF(X88,"*")</f>
        <v>0</v>
      </c>
      <c r="AO88" s="109">
        <f t="shared" ref="AO88" si="132">AL88*3</f>
        <v>0</v>
      </c>
      <c r="AP88" s="109">
        <f t="shared" ref="AP88" si="133">AM88*5</f>
        <v>0</v>
      </c>
      <c r="AQ88" s="109">
        <f t="shared" ref="AQ88" si="134">IF(AN88=1,0,2)</f>
        <v>2</v>
      </c>
      <c r="AR88" s="109">
        <f t="shared" ref="AR88" si="135">AO88+AP88+AQ88</f>
        <v>2</v>
      </c>
      <c r="AS88" s="109" t="str">
        <f t="shared" ref="AS88" si="136">IF(AR88=0,"x"," ")</f>
        <v xml:space="preserve"> </v>
      </c>
      <c r="AT88" s="109" t="str">
        <f t="shared" ref="AT88" si="137">IF(AR88=3,"x"," ")</f>
        <v xml:space="preserve"> </v>
      </c>
      <c r="AU88" s="109" t="str">
        <f t="shared" ref="AU88" si="138">IF(AR88=5,"x"," ")</f>
        <v xml:space="preserve"> </v>
      </c>
      <c r="AV88" s="109" t="str">
        <f t="shared" ref="AV88" si="139">IF(AR88=2,"x"," ")</f>
        <v>x</v>
      </c>
      <c r="AW88" s="109" t="str">
        <f t="shared" ref="AW88" si="140">IF(AR88=7,"x"," ")</f>
        <v xml:space="preserve"> </v>
      </c>
      <c r="AX88" s="109" t="str">
        <f t="shared" ref="AX88" si="141">IF(AR88=6,"x"," ")</f>
        <v xml:space="preserve"> </v>
      </c>
      <c r="AY88" s="109" t="str">
        <f t="shared" ref="AY88" si="142">IF(AR88&gt;7,"x"," ")</f>
        <v xml:space="preserve"> </v>
      </c>
      <c r="AZ88" s="118">
        <f t="shared" ref="AZ88" si="143">IF(AS88="x",1,(IF(AT88="x",1,(IF(AU88="x",1,0)))))</f>
        <v>0</v>
      </c>
      <c r="BA88" s="119">
        <f t="shared" ref="BA88" si="144">IF(AV88="x",1,(IF(AW88="x",1,0)))</f>
        <v>1</v>
      </c>
      <c r="BB88" s="119">
        <f t="shared" ref="BB88" si="145">IF(AX88="x",1,(IF(AY88="x",1,0)))</f>
        <v>0</v>
      </c>
      <c r="BC88" s="109">
        <f t="shared" ref="BC88" si="146">IF(BA88=1,1,(IF(BB88=1,1,0)))</f>
        <v>1</v>
      </c>
      <c r="BD88" s="79">
        <f t="shared" ref="BD88" si="147">COUNTIF(AM88:AN88,"&gt;0")</f>
        <v>0</v>
      </c>
      <c r="BE88" s="158" t="str">
        <f t="shared" ref="BE88" si="148">C88</f>
        <v>Favorire la partecipazione alla vita sociale</v>
      </c>
      <c r="BF88" s="165" t="s">
        <v>214</v>
      </c>
      <c r="BG88" s="158">
        <f t="shared" ref="BG88" si="149">X88</f>
        <v>0</v>
      </c>
      <c r="BH88" s="165"/>
    </row>
    <row r="89" spans="1:144" s="4" customFormat="1" ht="23.25" x14ac:dyDescent="0.3">
      <c r="A89" s="85"/>
      <c r="B89" s="48" t="s">
        <v>0</v>
      </c>
      <c r="C89" s="330" t="s">
        <v>352</v>
      </c>
      <c r="D89" s="330"/>
      <c r="E89" s="330"/>
      <c r="F89" s="330"/>
      <c r="G89" s="330"/>
      <c r="H89" s="330"/>
      <c r="I89" s="330"/>
      <c r="J89" s="330"/>
      <c r="K89" s="330"/>
      <c r="L89" s="331"/>
      <c r="M89" s="86">
        <v>6</v>
      </c>
      <c r="N89" s="87">
        <v>5.5</v>
      </c>
      <c r="O89" s="88">
        <v>5</v>
      </c>
      <c r="P89" s="87">
        <v>4.5</v>
      </c>
      <c r="Q89" s="88">
        <v>4</v>
      </c>
      <c r="R89" s="87">
        <v>3.5</v>
      </c>
      <c r="S89" s="88">
        <v>3</v>
      </c>
      <c r="T89" s="87">
        <v>2.5</v>
      </c>
      <c r="U89" s="88">
        <v>2</v>
      </c>
      <c r="V89" s="87">
        <v>1.5</v>
      </c>
      <c r="W89" s="89">
        <v>1</v>
      </c>
      <c r="X89" s="332" t="s">
        <v>94</v>
      </c>
      <c r="Y89" s="333"/>
      <c r="Z89" s="333"/>
      <c r="AA89" s="333"/>
      <c r="AB89" s="333"/>
      <c r="AC89" s="333"/>
      <c r="AD89" s="333"/>
      <c r="AE89" s="333"/>
      <c r="AF89" s="333"/>
      <c r="AG89" s="333"/>
      <c r="AI89" s="111"/>
      <c r="AJ89" s="179"/>
      <c r="AK89" s="180"/>
      <c r="AL89" s="181"/>
      <c r="AM89" s="181"/>
      <c r="AN89" s="181"/>
      <c r="AO89" s="181"/>
      <c r="AP89" s="181"/>
      <c r="AQ89" s="181"/>
      <c r="AR89" s="181"/>
      <c r="AS89" s="180"/>
      <c r="AT89" s="180"/>
      <c r="AU89" s="180"/>
      <c r="AV89" s="179"/>
      <c r="AW89" s="179"/>
      <c r="AX89" s="111"/>
      <c r="AY89" s="111"/>
      <c r="AZ89" s="180"/>
      <c r="BA89" s="179"/>
      <c r="BB89" s="179"/>
      <c r="BC89" s="182"/>
      <c r="BD89" s="3"/>
      <c r="BE89" s="164"/>
      <c r="BF89" s="164"/>
      <c r="BG89" s="3"/>
      <c r="BH89" s="164"/>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row>
    <row r="90" spans="1:144" ht="30" x14ac:dyDescent="0.35">
      <c r="A90" s="1"/>
      <c r="B90" s="16">
        <v>3</v>
      </c>
      <c r="C90" s="336" t="s">
        <v>287</v>
      </c>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8"/>
      <c r="AH90" s="148"/>
      <c r="AI90" s="50"/>
      <c r="AJ90" s="50"/>
      <c r="AK90" s="50"/>
      <c r="AL90" s="50"/>
      <c r="AM90" s="50"/>
      <c r="AN90" s="50"/>
      <c r="AO90" s="50"/>
      <c r="AP90" s="50"/>
      <c r="AQ90" s="50"/>
      <c r="AR90" s="50"/>
      <c r="AS90" s="50"/>
      <c r="AT90" s="50"/>
      <c r="AU90" s="50"/>
      <c r="AV90" s="50"/>
      <c r="AW90" s="50"/>
      <c r="AX90" s="50"/>
      <c r="AY90" s="50"/>
      <c r="AZ90" s="50"/>
      <c r="BA90" s="50"/>
      <c r="BB90" s="50"/>
      <c r="BC90" s="50"/>
      <c r="BH90" s="183" t="s">
        <v>171</v>
      </c>
      <c r="BI90" s="178" t="str">
        <f>C90</f>
        <v>Promuovere lo sviluppo e l’autonomia delle persone assistite</v>
      </c>
    </row>
    <row r="91" spans="1:144" ht="45" x14ac:dyDescent="0.2">
      <c r="A91" s="162" t="str">
        <f t="shared" ref="A91:A92" si="150">IF(BC91=1,"X"," ")</f>
        <v>X</v>
      </c>
      <c r="B91" s="163">
        <v>3.1</v>
      </c>
      <c r="C91" s="274" t="s">
        <v>349</v>
      </c>
      <c r="D91" s="275"/>
      <c r="E91" s="275"/>
      <c r="F91" s="275"/>
      <c r="G91" s="275"/>
      <c r="H91" s="275"/>
      <c r="I91" s="275"/>
      <c r="J91" s="275"/>
      <c r="K91" s="275"/>
      <c r="L91" s="275"/>
      <c r="M91" s="159"/>
      <c r="N91" s="160"/>
      <c r="O91" s="160"/>
      <c r="P91" s="160"/>
      <c r="Q91" s="160"/>
      <c r="R91" s="160"/>
      <c r="S91" s="160"/>
      <c r="T91" s="160"/>
      <c r="U91" s="160"/>
      <c r="V91" s="160"/>
      <c r="W91" s="161"/>
      <c r="X91" s="271"/>
      <c r="Y91" s="272"/>
      <c r="Z91" s="272"/>
      <c r="AA91" s="272"/>
      <c r="AB91" s="272"/>
      <c r="AC91" s="272"/>
      <c r="AD91" s="272"/>
      <c r="AE91" s="272"/>
      <c r="AF91" s="272"/>
      <c r="AG91" s="273"/>
      <c r="AH91" s="176" t="str">
        <f t="shared" ref="AH91:AH92" si="151">IF(BB91=1,"Attenzione - valido solo 1 voto per riga",(IF(BA91=1,"Attenzione - ingresso obbligatorio"," ")))</f>
        <v>Attenzione - ingresso obbligatorio</v>
      </c>
      <c r="AI91" s="50" t="s">
        <v>12</v>
      </c>
      <c r="AJ91" s="50">
        <f t="shared" ref="AJ91:AJ92" si="152">IF(AV91="x",1,0)</f>
        <v>1</v>
      </c>
      <c r="AK91" s="50">
        <f t="shared" ref="AK91:AK92" si="153">AL91+AM91</f>
        <v>0</v>
      </c>
      <c r="AL91" s="113">
        <f t="shared" ref="AL91:AL92" si="154">COUNTIF(M91:Q91,"*")</f>
        <v>0</v>
      </c>
      <c r="AM91" s="113">
        <f t="shared" ref="AM91:AM92" si="155">COUNTIF(R91:W91,"*")</f>
        <v>0</v>
      </c>
      <c r="AN91" s="113">
        <f t="shared" ref="AN91:AN92" si="156">COUNTIF(X91,"*")</f>
        <v>0</v>
      </c>
      <c r="AO91" s="109">
        <f t="shared" ref="AO91:AO92" si="157">AL91*3</f>
        <v>0</v>
      </c>
      <c r="AP91" s="109">
        <f t="shared" ref="AP91:AP92" si="158">AM91*5</f>
        <v>0</v>
      </c>
      <c r="AQ91" s="109">
        <f t="shared" ref="AQ91:AQ92" si="159">IF(AN91=1,0,2)</f>
        <v>2</v>
      </c>
      <c r="AR91" s="109">
        <f t="shared" ref="AR91:AR92" si="160">AO91+AP91+AQ91</f>
        <v>2</v>
      </c>
      <c r="AS91" s="109" t="str">
        <f t="shared" ref="AS91:AS92" si="161">IF(AR91=0,"x"," ")</f>
        <v xml:space="preserve"> </v>
      </c>
      <c r="AT91" s="109" t="str">
        <f t="shared" ref="AT91:AT92" si="162">IF(AR91=3,"x"," ")</f>
        <v xml:space="preserve"> </v>
      </c>
      <c r="AU91" s="109" t="str">
        <f t="shared" ref="AU91:AU92" si="163">IF(AR91=5,"x"," ")</f>
        <v xml:space="preserve"> </v>
      </c>
      <c r="AV91" s="109" t="str">
        <f t="shared" ref="AV91:AV92" si="164">IF(AR91=2,"x"," ")</f>
        <v>x</v>
      </c>
      <c r="AW91" s="109" t="str">
        <f t="shared" ref="AW91:AW92" si="165">IF(AR91=7,"x"," ")</f>
        <v xml:space="preserve"> </v>
      </c>
      <c r="AX91" s="109" t="str">
        <f t="shared" ref="AX91:AX92" si="166">IF(AR91=6,"x"," ")</f>
        <v xml:space="preserve"> </v>
      </c>
      <c r="AY91" s="109" t="str">
        <f t="shared" ref="AY91:AY92" si="167">IF(AR91&gt;7,"x"," ")</f>
        <v xml:space="preserve"> </v>
      </c>
      <c r="AZ91" s="118">
        <f t="shared" ref="AZ91:AZ92" si="168">IF(AS91="x",1,(IF(AT91="x",1,(IF(AU91="x",1,0)))))</f>
        <v>0</v>
      </c>
      <c r="BA91" s="119">
        <f t="shared" ref="BA91:BA92" si="169">IF(AV91="x",1,(IF(AW91="x",1,0)))</f>
        <v>1</v>
      </c>
      <c r="BB91" s="119">
        <f t="shared" ref="BB91:BB92" si="170">IF(AX91="x",1,(IF(AY91="x",1,0)))</f>
        <v>0</v>
      </c>
      <c r="BC91" s="109">
        <f t="shared" ref="BC91:BC92" si="171">IF(BA91=1,1,(IF(BB91=1,1,0)))</f>
        <v>1</v>
      </c>
      <c r="BD91" s="79">
        <f t="shared" ref="BD91:BD92" si="172">COUNTIF(AM91:AN91,"&gt;0")</f>
        <v>0</v>
      </c>
      <c r="BE91" s="158" t="str">
        <f t="shared" ref="BE91:BE92" si="173">C91</f>
        <v>Riconoscere le risorse e il potenziale delle persone assistite</v>
      </c>
      <c r="BF91" s="165" t="s">
        <v>214</v>
      </c>
      <c r="BG91" s="158">
        <f t="shared" ref="BG91:BG92" si="174">X91</f>
        <v>0</v>
      </c>
      <c r="BH91" s="165"/>
    </row>
    <row r="92" spans="1:144" ht="45" x14ac:dyDescent="0.2">
      <c r="A92" s="162" t="str">
        <f t="shared" si="150"/>
        <v>X</v>
      </c>
      <c r="B92" s="163">
        <v>3.2</v>
      </c>
      <c r="C92" s="274" t="s">
        <v>348</v>
      </c>
      <c r="D92" s="275"/>
      <c r="E92" s="275"/>
      <c r="F92" s="275"/>
      <c r="G92" s="275"/>
      <c r="H92" s="275"/>
      <c r="I92" s="275"/>
      <c r="J92" s="275"/>
      <c r="K92" s="275"/>
      <c r="L92" s="275"/>
      <c r="M92" s="159"/>
      <c r="N92" s="160"/>
      <c r="O92" s="160"/>
      <c r="P92" s="160"/>
      <c r="Q92" s="160"/>
      <c r="R92" s="160"/>
      <c r="S92" s="160"/>
      <c r="T92" s="160"/>
      <c r="U92" s="160"/>
      <c r="V92" s="160"/>
      <c r="W92" s="161"/>
      <c r="X92" s="271"/>
      <c r="Y92" s="272"/>
      <c r="Z92" s="272"/>
      <c r="AA92" s="272"/>
      <c r="AB92" s="272"/>
      <c r="AC92" s="272"/>
      <c r="AD92" s="272"/>
      <c r="AE92" s="272"/>
      <c r="AF92" s="272"/>
      <c r="AG92" s="273"/>
      <c r="AH92" s="176" t="str">
        <f t="shared" si="151"/>
        <v>Attenzione - ingresso obbligatorio</v>
      </c>
      <c r="AI92" s="50" t="s">
        <v>12</v>
      </c>
      <c r="AJ92" s="50">
        <f t="shared" si="152"/>
        <v>1</v>
      </c>
      <c r="AK92" s="50">
        <f t="shared" si="153"/>
        <v>0</v>
      </c>
      <c r="AL92" s="113">
        <f t="shared" si="154"/>
        <v>0</v>
      </c>
      <c r="AM92" s="113">
        <f t="shared" si="155"/>
        <v>0</v>
      </c>
      <c r="AN92" s="113">
        <f t="shared" si="156"/>
        <v>0</v>
      </c>
      <c r="AO92" s="109">
        <f t="shared" si="157"/>
        <v>0</v>
      </c>
      <c r="AP92" s="109">
        <f t="shared" si="158"/>
        <v>0</v>
      </c>
      <c r="AQ92" s="109">
        <f t="shared" si="159"/>
        <v>2</v>
      </c>
      <c r="AR92" s="109">
        <f t="shared" si="160"/>
        <v>2</v>
      </c>
      <c r="AS92" s="109" t="str">
        <f t="shared" si="161"/>
        <v xml:space="preserve"> </v>
      </c>
      <c r="AT92" s="109" t="str">
        <f t="shared" si="162"/>
        <v xml:space="preserve"> </v>
      </c>
      <c r="AU92" s="109" t="str">
        <f t="shared" si="163"/>
        <v xml:space="preserve"> </v>
      </c>
      <c r="AV92" s="109" t="str">
        <f t="shared" si="164"/>
        <v>x</v>
      </c>
      <c r="AW92" s="109" t="str">
        <f t="shared" si="165"/>
        <v xml:space="preserve"> </v>
      </c>
      <c r="AX92" s="109" t="str">
        <f t="shared" si="166"/>
        <v xml:space="preserve"> </v>
      </c>
      <c r="AY92" s="109" t="str">
        <f t="shared" si="167"/>
        <v xml:space="preserve"> </v>
      </c>
      <c r="AZ92" s="118">
        <f t="shared" si="168"/>
        <v>0</v>
      </c>
      <c r="BA92" s="119">
        <f t="shared" si="169"/>
        <v>1</v>
      </c>
      <c r="BB92" s="119">
        <f t="shared" si="170"/>
        <v>0</v>
      </c>
      <c r="BC92" s="109">
        <f t="shared" si="171"/>
        <v>1</v>
      </c>
      <c r="BD92" s="79">
        <f t="shared" si="172"/>
        <v>0</v>
      </c>
      <c r="BE92" s="158" t="str">
        <f t="shared" si="173"/>
        <v>Promuovere e mantenere l’autonomia delle persone assistite nelle attività della vita quotidiana</v>
      </c>
      <c r="BF92" s="165" t="s">
        <v>214</v>
      </c>
      <c r="BG92" s="158">
        <f t="shared" si="174"/>
        <v>0</v>
      </c>
      <c r="BH92" s="165"/>
    </row>
    <row r="93" spans="1:144" s="4" customFormat="1" ht="23.25" x14ac:dyDescent="0.3">
      <c r="A93" s="85"/>
      <c r="B93" s="48" t="s">
        <v>0</v>
      </c>
      <c r="C93" s="330" t="s">
        <v>352</v>
      </c>
      <c r="D93" s="330"/>
      <c r="E93" s="330"/>
      <c r="F93" s="330"/>
      <c r="G93" s="330"/>
      <c r="H93" s="330"/>
      <c r="I93" s="330"/>
      <c r="J93" s="330"/>
      <c r="K93" s="330"/>
      <c r="L93" s="331"/>
      <c r="M93" s="86">
        <v>6</v>
      </c>
      <c r="N93" s="87">
        <v>5.5</v>
      </c>
      <c r="O93" s="88">
        <v>5</v>
      </c>
      <c r="P93" s="87">
        <v>4.5</v>
      </c>
      <c r="Q93" s="88">
        <v>4</v>
      </c>
      <c r="R93" s="87">
        <v>3.5</v>
      </c>
      <c r="S93" s="88">
        <v>3</v>
      </c>
      <c r="T93" s="87">
        <v>2.5</v>
      </c>
      <c r="U93" s="88">
        <v>2</v>
      </c>
      <c r="V93" s="87">
        <v>1.5</v>
      </c>
      <c r="W93" s="89">
        <v>1</v>
      </c>
      <c r="X93" s="332" t="s">
        <v>94</v>
      </c>
      <c r="Y93" s="333"/>
      <c r="Z93" s="333"/>
      <c r="AA93" s="333"/>
      <c r="AB93" s="333"/>
      <c r="AC93" s="333"/>
      <c r="AD93" s="333"/>
      <c r="AE93" s="333"/>
      <c r="AF93" s="333"/>
      <c r="AG93" s="333"/>
      <c r="AI93" s="111"/>
      <c r="AJ93" s="179"/>
      <c r="AK93" s="180"/>
      <c r="AL93" s="181"/>
      <c r="AM93" s="181"/>
      <c r="AN93" s="181"/>
      <c r="AO93" s="181"/>
      <c r="AP93" s="181"/>
      <c r="AQ93" s="181"/>
      <c r="AR93" s="181"/>
      <c r="AS93" s="180"/>
      <c r="AT93" s="180"/>
      <c r="AU93" s="180"/>
      <c r="AV93" s="179"/>
      <c r="AW93" s="179"/>
      <c r="AX93" s="111"/>
      <c r="AY93" s="111"/>
      <c r="AZ93" s="180"/>
      <c r="BA93" s="179"/>
      <c r="BB93" s="179"/>
      <c r="BC93" s="182"/>
      <c r="BD93" s="3"/>
      <c r="BE93" s="164"/>
      <c r="BF93" s="164"/>
      <c r="BG93" s="3"/>
      <c r="BH93" s="164"/>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1:144" ht="30" x14ac:dyDescent="0.35">
      <c r="A94" s="1"/>
      <c r="B94" s="16">
        <v>4</v>
      </c>
      <c r="C94" s="336" t="s">
        <v>288</v>
      </c>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8"/>
      <c r="AH94" s="148"/>
      <c r="AI94" s="50"/>
      <c r="AJ94" s="50"/>
      <c r="AK94" s="50"/>
      <c r="AL94" s="50"/>
      <c r="AM94" s="50"/>
      <c r="AN94" s="50"/>
      <c r="AO94" s="50"/>
      <c r="AP94" s="50"/>
      <c r="AQ94" s="50"/>
      <c r="AR94" s="50"/>
      <c r="AS94" s="50"/>
      <c r="AT94" s="50"/>
      <c r="AU94" s="50"/>
      <c r="AV94" s="50"/>
      <c r="AW94" s="50"/>
      <c r="AX94" s="50"/>
      <c r="AY94" s="50"/>
      <c r="AZ94" s="50"/>
      <c r="BA94" s="50"/>
      <c r="BB94" s="50"/>
      <c r="BC94" s="50"/>
      <c r="BH94" s="183" t="s">
        <v>171</v>
      </c>
      <c r="BI94" s="178" t="str">
        <f>C94</f>
        <v>Conoscere il proprio ruolo professionale e svolgerlo in modo competente</v>
      </c>
    </row>
    <row r="95" spans="1:144" ht="45" x14ac:dyDescent="0.2">
      <c r="A95" s="162" t="str">
        <f t="shared" ref="A95:A97" si="175">IF(BC95=1,"X"," ")</f>
        <v>X</v>
      </c>
      <c r="B95" s="163">
        <v>4.0999999999999996</v>
      </c>
      <c r="C95" s="274" t="s">
        <v>346</v>
      </c>
      <c r="D95" s="275"/>
      <c r="E95" s="275"/>
      <c r="F95" s="275"/>
      <c r="G95" s="275"/>
      <c r="H95" s="275"/>
      <c r="I95" s="275"/>
      <c r="J95" s="275"/>
      <c r="K95" s="275"/>
      <c r="L95" s="275"/>
      <c r="M95" s="159"/>
      <c r="N95" s="160"/>
      <c r="O95" s="160"/>
      <c r="P95" s="160"/>
      <c r="Q95" s="160"/>
      <c r="R95" s="160"/>
      <c r="S95" s="160"/>
      <c r="T95" s="160"/>
      <c r="U95" s="160"/>
      <c r="V95" s="160"/>
      <c r="W95" s="161"/>
      <c r="X95" s="271"/>
      <c r="Y95" s="272"/>
      <c r="Z95" s="272"/>
      <c r="AA95" s="272"/>
      <c r="AB95" s="272"/>
      <c r="AC95" s="272"/>
      <c r="AD95" s="272"/>
      <c r="AE95" s="272"/>
      <c r="AF95" s="272"/>
      <c r="AG95" s="273"/>
      <c r="AH95" s="176" t="str">
        <f t="shared" ref="AH95:AH97" si="176">IF(BB95=1,"Attenzione - valido solo 1 voto per riga",(IF(BA95=1,"Attenzione - ingresso obbligatorio"," ")))</f>
        <v>Attenzione - ingresso obbligatorio</v>
      </c>
      <c r="AI95" s="50" t="s">
        <v>12</v>
      </c>
      <c r="AJ95" s="50">
        <f t="shared" ref="AJ95:AJ97" si="177">IF(AV95="x",1,0)</f>
        <v>1</v>
      </c>
      <c r="AK95" s="50">
        <f t="shared" ref="AK95:AK97" si="178">AL95+AM95</f>
        <v>0</v>
      </c>
      <c r="AL95" s="113">
        <f t="shared" ref="AL95:AL97" si="179">COUNTIF(M95:Q95,"*")</f>
        <v>0</v>
      </c>
      <c r="AM95" s="113">
        <f t="shared" ref="AM95:AM97" si="180">COUNTIF(R95:W95,"*")</f>
        <v>0</v>
      </c>
      <c r="AN95" s="113">
        <f t="shared" ref="AN95:AN97" si="181">COUNTIF(X95,"*")</f>
        <v>0</v>
      </c>
      <c r="AO95" s="109">
        <f t="shared" ref="AO95:AO97" si="182">AL95*3</f>
        <v>0</v>
      </c>
      <c r="AP95" s="109">
        <f t="shared" ref="AP95:AP97" si="183">AM95*5</f>
        <v>0</v>
      </c>
      <c r="AQ95" s="109">
        <f t="shared" ref="AQ95:AQ97" si="184">IF(AN95=1,0,2)</f>
        <v>2</v>
      </c>
      <c r="AR95" s="109">
        <f t="shared" ref="AR95:AR97" si="185">AO95+AP95+AQ95</f>
        <v>2</v>
      </c>
      <c r="AS95" s="109" t="str">
        <f t="shared" ref="AS95:AS97" si="186">IF(AR95=0,"x"," ")</f>
        <v xml:space="preserve"> </v>
      </c>
      <c r="AT95" s="109" t="str">
        <f t="shared" ref="AT95:AT97" si="187">IF(AR95=3,"x"," ")</f>
        <v xml:space="preserve"> </v>
      </c>
      <c r="AU95" s="109" t="str">
        <f t="shared" ref="AU95:AU97" si="188">IF(AR95=5,"x"," ")</f>
        <v xml:space="preserve"> </v>
      </c>
      <c r="AV95" s="109" t="str">
        <f t="shared" ref="AV95:AV97" si="189">IF(AR95=2,"x"," ")</f>
        <v>x</v>
      </c>
      <c r="AW95" s="109" t="str">
        <f t="shared" ref="AW95:AW97" si="190">IF(AR95=7,"x"," ")</f>
        <v xml:space="preserve"> </v>
      </c>
      <c r="AX95" s="109" t="str">
        <f t="shared" ref="AX95:AX97" si="191">IF(AR95=6,"x"," ")</f>
        <v xml:space="preserve"> </v>
      </c>
      <c r="AY95" s="109" t="str">
        <f t="shared" ref="AY95:AY97" si="192">IF(AR95&gt;7,"x"," ")</f>
        <v xml:space="preserve"> </v>
      </c>
      <c r="AZ95" s="118">
        <f t="shared" ref="AZ95:AZ97" si="193">IF(AS95="x",1,(IF(AT95="x",1,(IF(AU95="x",1,0)))))</f>
        <v>0</v>
      </c>
      <c r="BA95" s="119">
        <f t="shared" ref="BA95:BA97" si="194">IF(AV95="x",1,(IF(AW95="x",1,0)))</f>
        <v>1</v>
      </c>
      <c r="BB95" s="119">
        <f t="shared" ref="BB95:BB97" si="195">IF(AX95="x",1,(IF(AY95="x",1,0)))</f>
        <v>0</v>
      </c>
      <c r="BC95" s="109">
        <f t="shared" ref="BC95:BC97" si="196">IF(BA95=1,1,(IF(BB95=1,1,0)))</f>
        <v>1</v>
      </c>
      <c r="BD95" s="79">
        <f t="shared" ref="BD95:BD97" si="197">COUNTIF(AM95:AN95,"&gt;0")</f>
        <v>0</v>
      </c>
      <c r="BE95" s="158" t="str">
        <f t="shared" ref="BE95:BE97" si="198">C95</f>
        <v>Conoscere il proprio ruolo professionale ed assumerlo con competenza</v>
      </c>
      <c r="BF95" s="165" t="s">
        <v>214</v>
      </c>
      <c r="BG95" s="158">
        <f t="shared" ref="BG95:BG97" si="199">X95</f>
        <v>0</v>
      </c>
      <c r="BH95" s="165"/>
    </row>
    <row r="96" spans="1:144" ht="45" x14ac:dyDescent="0.2">
      <c r="A96" s="162" t="str">
        <f t="shared" si="175"/>
        <v>X</v>
      </c>
      <c r="B96" s="163">
        <v>4.2</v>
      </c>
      <c r="C96" s="274" t="s">
        <v>345</v>
      </c>
      <c r="D96" s="275"/>
      <c r="E96" s="275"/>
      <c r="F96" s="275"/>
      <c r="G96" s="275"/>
      <c r="H96" s="275"/>
      <c r="I96" s="275"/>
      <c r="J96" s="275"/>
      <c r="K96" s="275"/>
      <c r="L96" s="275"/>
      <c r="M96" s="159"/>
      <c r="N96" s="160"/>
      <c r="O96" s="160"/>
      <c r="P96" s="160"/>
      <c r="Q96" s="160"/>
      <c r="R96" s="160"/>
      <c r="S96" s="160"/>
      <c r="T96" s="160"/>
      <c r="U96" s="160"/>
      <c r="V96" s="160"/>
      <c r="W96" s="161"/>
      <c r="X96" s="271"/>
      <c r="Y96" s="272"/>
      <c r="Z96" s="272"/>
      <c r="AA96" s="272"/>
      <c r="AB96" s="272"/>
      <c r="AC96" s="272"/>
      <c r="AD96" s="272"/>
      <c r="AE96" s="272"/>
      <c r="AF96" s="272"/>
      <c r="AG96" s="273"/>
      <c r="AH96" s="176" t="str">
        <f t="shared" si="176"/>
        <v>Attenzione - ingresso obbligatorio</v>
      </c>
      <c r="AI96" s="50" t="s">
        <v>12</v>
      </c>
      <c r="AJ96" s="50">
        <f t="shared" si="177"/>
        <v>1</v>
      </c>
      <c r="AK96" s="50">
        <f t="shared" si="178"/>
        <v>0</v>
      </c>
      <c r="AL96" s="113">
        <f t="shared" si="179"/>
        <v>0</v>
      </c>
      <c r="AM96" s="113">
        <f t="shared" si="180"/>
        <v>0</v>
      </c>
      <c r="AN96" s="113">
        <f t="shared" si="181"/>
        <v>0</v>
      </c>
      <c r="AO96" s="109">
        <f t="shared" si="182"/>
        <v>0</v>
      </c>
      <c r="AP96" s="109">
        <f t="shared" si="183"/>
        <v>0</v>
      </c>
      <c r="AQ96" s="109">
        <f t="shared" si="184"/>
        <v>2</v>
      </c>
      <c r="AR96" s="109">
        <f t="shared" si="185"/>
        <v>2</v>
      </c>
      <c r="AS96" s="109" t="str">
        <f t="shared" si="186"/>
        <v xml:space="preserve"> </v>
      </c>
      <c r="AT96" s="109" t="str">
        <f t="shared" si="187"/>
        <v xml:space="preserve"> </v>
      </c>
      <c r="AU96" s="109" t="str">
        <f t="shared" si="188"/>
        <v xml:space="preserve"> </v>
      </c>
      <c r="AV96" s="109" t="str">
        <f t="shared" si="189"/>
        <v>x</v>
      </c>
      <c r="AW96" s="109" t="str">
        <f t="shared" si="190"/>
        <v xml:space="preserve"> </v>
      </c>
      <c r="AX96" s="109" t="str">
        <f t="shared" si="191"/>
        <v xml:space="preserve"> </v>
      </c>
      <c r="AY96" s="109" t="str">
        <f t="shared" si="192"/>
        <v xml:space="preserve"> </v>
      </c>
      <c r="AZ96" s="118">
        <f t="shared" si="193"/>
        <v>0</v>
      </c>
      <c r="BA96" s="119">
        <f t="shared" si="194"/>
        <v>1</v>
      </c>
      <c r="BB96" s="119">
        <f t="shared" si="195"/>
        <v>0</v>
      </c>
      <c r="BC96" s="109">
        <f t="shared" si="196"/>
        <v>1</v>
      </c>
      <c r="BD96" s="79">
        <f t="shared" si="197"/>
        <v>0</v>
      </c>
      <c r="BE96" s="158" t="str">
        <f t="shared" si="198"/>
        <v>Lavorare in gruppo e utilizzare la propria competenza professionale</v>
      </c>
      <c r="BF96" s="165" t="s">
        <v>214</v>
      </c>
      <c r="BG96" s="158">
        <f t="shared" si="199"/>
        <v>0</v>
      </c>
      <c r="BH96" s="165"/>
    </row>
    <row r="97" spans="1:144" ht="45" x14ac:dyDescent="0.2">
      <c r="A97" s="162" t="str">
        <f t="shared" si="175"/>
        <v>X</v>
      </c>
      <c r="B97" s="163">
        <v>4.3</v>
      </c>
      <c r="C97" s="274" t="s">
        <v>289</v>
      </c>
      <c r="D97" s="275"/>
      <c r="E97" s="275"/>
      <c r="F97" s="275"/>
      <c r="G97" s="275"/>
      <c r="H97" s="275"/>
      <c r="I97" s="275"/>
      <c r="J97" s="275"/>
      <c r="K97" s="275"/>
      <c r="L97" s="275"/>
      <c r="M97" s="159"/>
      <c r="N97" s="160"/>
      <c r="O97" s="160"/>
      <c r="P97" s="160"/>
      <c r="Q97" s="160"/>
      <c r="R97" s="160"/>
      <c r="S97" s="160"/>
      <c r="T97" s="160"/>
      <c r="U97" s="160"/>
      <c r="V97" s="160"/>
      <c r="W97" s="161"/>
      <c r="X97" s="271"/>
      <c r="Y97" s="272"/>
      <c r="Z97" s="272"/>
      <c r="AA97" s="272"/>
      <c r="AB97" s="272"/>
      <c r="AC97" s="272"/>
      <c r="AD97" s="272"/>
      <c r="AE97" s="272"/>
      <c r="AF97" s="272"/>
      <c r="AG97" s="273"/>
      <c r="AH97" s="176" t="str">
        <f t="shared" si="176"/>
        <v>Attenzione - ingresso obbligatorio</v>
      </c>
      <c r="AI97" s="50" t="s">
        <v>12</v>
      </c>
      <c r="AJ97" s="50">
        <f t="shared" si="177"/>
        <v>1</v>
      </c>
      <c r="AK97" s="50">
        <f t="shared" si="178"/>
        <v>0</v>
      </c>
      <c r="AL97" s="113">
        <f t="shared" si="179"/>
        <v>0</v>
      </c>
      <c r="AM97" s="113">
        <f t="shared" si="180"/>
        <v>0</v>
      </c>
      <c r="AN97" s="113">
        <f t="shared" si="181"/>
        <v>0</v>
      </c>
      <c r="AO97" s="109">
        <f t="shared" si="182"/>
        <v>0</v>
      </c>
      <c r="AP97" s="109">
        <f t="shared" si="183"/>
        <v>0</v>
      </c>
      <c r="AQ97" s="109">
        <f t="shared" si="184"/>
        <v>2</v>
      </c>
      <c r="AR97" s="109">
        <f t="shared" si="185"/>
        <v>2</v>
      </c>
      <c r="AS97" s="109" t="str">
        <f t="shared" si="186"/>
        <v xml:space="preserve"> </v>
      </c>
      <c r="AT97" s="109" t="str">
        <f t="shared" si="187"/>
        <v xml:space="preserve"> </v>
      </c>
      <c r="AU97" s="109" t="str">
        <f t="shared" si="188"/>
        <v xml:space="preserve"> </v>
      </c>
      <c r="AV97" s="109" t="str">
        <f t="shared" si="189"/>
        <v>x</v>
      </c>
      <c r="AW97" s="109" t="str">
        <f t="shared" si="190"/>
        <v xml:space="preserve"> </v>
      </c>
      <c r="AX97" s="109" t="str">
        <f t="shared" si="191"/>
        <v xml:space="preserve"> </v>
      </c>
      <c r="AY97" s="109" t="str">
        <f t="shared" si="192"/>
        <v xml:space="preserve"> </v>
      </c>
      <c r="AZ97" s="118">
        <f t="shared" si="193"/>
        <v>0</v>
      </c>
      <c r="BA97" s="119">
        <f t="shared" si="194"/>
        <v>1</v>
      </c>
      <c r="BB97" s="119">
        <f t="shared" si="195"/>
        <v>0</v>
      </c>
      <c r="BC97" s="109">
        <f t="shared" si="196"/>
        <v>1</v>
      </c>
      <c r="BD97" s="79">
        <f t="shared" si="197"/>
        <v>0</v>
      </c>
      <c r="BE97" s="158" t="str">
        <f t="shared" si="198"/>
        <v>Stabilire, intrattenere e sciogliere relazioni professionali</v>
      </c>
      <c r="BF97" s="165" t="s">
        <v>214</v>
      </c>
      <c r="BG97" s="158">
        <f t="shared" si="199"/>
        <v>0</v>
      </c>
      <c r="BH97" s="165"/>
    </row>
    <row r="98" spans="1:144" ht="45" x14ac:dyDescent="0.2">
      <c r="A98" s="162" t="str">
        <f t="shared" ref="A98" si="200">IF(BC98=1,"X"," ")</f>
        <v>X</v>
      </c>
      <c r="B98" s="163" t="s">
        <v>297</v>
      </c>
      <c r="C98" s="274" t="s">
        <v>344</v>
      </c>
      <c r="D98" s="275"/>
      <c r="E98" s="275"/>
      <c r="F98" s="275"/>
      <c r="G98" s="275"/>
      <c r="H98" s="275"/>
      <c r="I98" s="275"/>
      <c r="J98" s="275"/>
      <c r="K98" s="275"/>
      <c r="L98" s="275"/>
      <c r="M98" s="159"/>
      <c r="N98" s="160"/>
      <c r="O98" s="160"/>
      <c r="P98" s="160"/>
      <c r="Q98" s="160"/>
      <c r="R98" s="160"/>
      <c r="S98" s="160"/>
      <c r="T98" s="160"/>
      <c r="U98" s="160"/>
      <c r="V98" s="160"/>
      <c r="W98" s="161"/>
      <c r="X98" s="271"/>
      <c r="Y98" s="272"/>
      <c r="Z98" s="272"/>
      <c r="AA98" s="272"/>
      <c r="AB98" s="272"/>
      <c r="AC98" s="272"/>
      <c r="AD98" s="272"/>
      <c r="AE98" s="272"/>
      <c r="AF98" s="272"/>
      <c r="AG98" s="273"/>
      <c r="AH98" s="176" t="str">
        <f t="shared" ref="AH98" si="201">IF(BB98=1,"Attenzione - valido solo 1 voto per riga",(IF(BA98=1,"Attenzione - ingresso obbligatorio"," ")))</f>
        <v>Attenzione - ingresso obbligatorio</v>
      </c>
      <c r="AI98" s="50" t="s">
        <v>12</v>
      </c>
      <c r="AJ98" s="50">
        <f t="shared" ref="AJ98" si="202">IF(AV98="x",1,0)</f>
        <v>1</v>
      </c>
      <c r="AK98" s="50">
        <f t="shared" ref="AK98" si="203">AL98+AM98</f>
        <v>0</v>
      </c>
      <c r="AL98" s="113">
        <f t="shared" ref="AL98" si="204">COUNTIF(M98:Q98,"*")</f>
        <v>0</v>
      </c>
      <c r="AM98" s="113">
        <f t="shared" ref="AM98" si="205">COUNTIF(R98:W98,"*")</f>
        <v>0</v>
      </c>
      <c r="AN98" s="113">
        <f t="shared" ref="AN98" si="206">COUNTIF(X98,"*")</f>
        <v>0</v>
      </c>
      <c r="AO98" s="109">
        <f t="shared" ref="AO98" si="207">AL98*3</f>
        <v>0</v>
      </c>
      <c r="AP98" s="109">
        <f t="shared" ref="AP98" si="208">AM98*5</f>
        <v>0</v>
      </c>
      <c r="AQ98" s="109">
        <f t="shared" ref="AQ98" si="209">IF(AN98=1,0,2)</f>
        <v>2</v>
      </c>
      <c r="AR98" s="109">
        <f t="shared" ref="AR98" si="210">AO98+AP98+AQ98</f>
        <v>2</v>
      </c>
      <c r="AS98" s="109" t="str">
        <f t="shared" ref="AS98" si="211">IF(AR98=0,"x"," ")</f>
        <v xml:space="preserve"> </v>
      </c>
      <c r="AT98" s="109" t="str">
        <f t="shared" ref="AT98" si="212">IF(AR98=3,"x"," ")</f>
        <v xml:space="preserve"> </v>
      </c>
      <c r="AU98" s="109" t="str">
        <f t="shared" ref="AU98" si="213">IF(AR98=5,"x"," ")</f>
        <v xml:space="preserve"> </v>
      </c>
      <c r="AV98" s="109" t="str">
        <f t="shared" ref="AV98" si="214">IF(AR98=2,"x"," ")</f>
        <v>x</v>
      </c>
      <c r="AW98" s="109" t="str">
        <f t="shared" ref="AW98" si="215">IF(AR98=7,"x"," ")</f>
        <v xml:space="preserve"> </v>
      </c>
      <c r="AX98" s="109" t="str">
        <f t="shared" ref="AX98" si="216">IF(AR98=6,"x"," ")</f>
        <v xml:space="preserve"> </v>
      </c>
      <c r="AY98" s="109" t="str">
        <f t="shared" ref="AY98" si="217">IF(AR98&gt;7,"x"," ")</f>
        <v xml:space="preserve"> </v>
      </c>
      <c r="AZ98" s="118">
        <f t="shared" ref="AZ98" si="218">IF(AS98="x",1,(IF(AT98="x",1,(IF(AU98="x",1,0)))))</f>
        <v>0</v>
      </c>
      <c r="BA98" s="119">
        <f t="shared" ref="BA98" si="219">IF(AV98="x",1,(IF(AW98="x",1,0)))</f>
        <v>1</v>
      </c>
      <c r="BB98" s="119">
        <f t="shared" ref="BB98" si="220">IF(AX98="x",1,(IF(AY98="x",1,0)))</f>
        <v>0</v>
      </c>
      <c r="BC98" s="109">
        <f t="shared" ref="BC98" si="221">IF(BA98=1,1,(IF(BB98=1,1,0)))</f>
        <v>1</v>
      </c>
      <c r="BD98" s="79">
        <f t="shared" ref="BD98" si="222">COUNTIF(AM98:AN98,"&gt;0")</f>
        <v>0</v>
      </c>
      <c r="BE98" s="158" t="str">
        <f t="shared" ref="BE98" si="223">C98</f>
        <v>Collaborare al mantenimento delle comunicazioni con l’esterno</v>
      </c>
      <c r="BF98" s="165" t="s">
        <v>214</v>
      </c>
      <c r="BG98" s="158">
        <f t="shared" ref="BG98" si="224">X98</f>
        <v>0</v>
      </c>
      <c r="BH98" s="165"/>
    </row>
    <row r="99" spans="1:144" s="4" customFormat="1" ht="23.25" x14ac:dyDescent="0.3">
      <c r="A99" s="85"/>
      <c r="B99" s="48" t="s">
        <v>0</v>
      </c>
      <c r="C99" s="330" t="s">
        <v>352</v>
      </c>
      <c r="D99" s="330"/>
      <c r="E99" s="330"/>
      <c r="F99" s="330"/>
      <c r="G99" s="330"/>
      <c r="H99" s="330"/>
      <c r="I99" s="330"/>
      <c r="J99" s="330"/>
      <c r="K99" s="330"/>
      <c r="L99" s="331"/>
      <c r="M99" s="86">
        <v>6</v>
      </c>
      <c r="N99" s="87">
        <v>5.5</v>
      </c>
      <c r="O99" s="88">
        <v>5</v>
      </c>
      <c r="P99" s="87">
        <v>4.5</v>
      </c>
      <c r="Q99" s="88">
        <v>4</v>
      </c>
      <c r="R99" s="87">
        <v>3.5</v>
      </c>
      <c r="S99" s="88">
        <v>3</v>
      </c>
      <c r="T99" s="87">
        <v>2.5</v>
      </c>
      <c r="U99" s="88">
        <v>2</v>
      </c>
      <c r="V99" s="87">
        <v>1.5</v>
      </c>
      <c r="W99" s="89">
        <v>1</v>
      </c>
      <c r="X99" s="332" t="s">
        <v>94</v>
      </c>
      <c r="Y99" s="333"/>
      <c r="Z99" s="333"/>
      <c r="AA99" s="333"/>
      <c r="AB99" s="333"/>
      <c r="AC99" s="333"/>
      <c r="AD99" s="333"/>
      <c r="AE99" s="333"/>
      <c r="AF99" s="333"/>
      <c r="AG99" s="333"/>
      <c r="AI99" s="111"/>
      <c r="AJ99" s="179"/>
      <c r="AK99" s="180"/>
      <c r="AL99" s="181"/>
      <c r="AM99" s="181"/>
      <c r="AN99" s="181"/>
      <c r="AO99" s="181"/>
      <c r="AP99" s="181"/>
      <c r="AQ99" s="181"/>
      <c r="AR99" s="181"/>
      <c r="AS99" s="180"/>
      <c r="AT99" s="180"/>
      <c r="AU99" s="180"/>
      <c r="AV99" s="179"/>
      <c r="AW99" s="179"/>
      <c r="AX99" s="111"/>
      <c r="AY99" s="111"/>
      <c r="AZ99" s="180"/>
      <c r="BA99" s="179"/>
      <c r="BB99" s="179"/>
      <c r="BC99" s="182"/>
      <c r="BD99" s="3"/>
      <c r="BE99" s="164"/>
      <c r="BF99" s="164"/>
      <c r="BG99" s="3"/>
      <c r="BH99" s="164"/>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row>
    <row r="100" spans="1:144" ht="40.5" x14ac:dyDescent="0.35">
      <c r="A100" s="1"/>
      <c r="B100" s="16">
        <v>5</v>
      </c>
      <c r="C100" s="336" t="s">
        <v>290</v>
      </c>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8"/>
      <c r="AH100" s="148"/>
      <c r="AI100" s="50"/>
      <c r="AJ100" s="50"/>
      <c r="AK100" s="50"/>
      <c r="AL100" s="50"/>
      <c r="AM100" s="50"/>
      <c r="AN100" s="50"/>
      <c r="AO100" s="50"/>
      <c r="AP100" s="50"/>
      <c r="AQ100" s="50"/>
      <c r="AR100" s="50"/>
      <c r="AS100" s="50"/>
      <c r="AT100" s="50"/>
      <c r="AU100" s="50"/>
      <c r="AV100" s="50"/>
      <c r="AW100" s="50"/>
      <c r="AX100" s="50"/>
      <c r="AY100" s="50"/>
      <c r="AZ100" s="50"/>
      <c r="BA100" s="50"/>
      <c r="BB100" s="50"/>
      <c r="BC100" s="50"/>
      <c r="BH100" s="183" t="s">
        <v>171</v>
      </c>
      <c r="BI100" s="178" t="str">
        <f>C100</f>
        <v>Partecipare alla pianificazione, alla preparazione e alla valutazione di attività in sintonia con i bisogni e il potenziale delle persone assistite</v>
      </c>
    </row>
    <row r="101" spans="1:144" ht="45" x14ac:dyDescent="0.2">
      <c r="A101" s="162" t="str">
        <f t="shared" ref="A101" si="225">IF(BC101=1,"X"," ")</f>
        <v>X</v>
      </c>
      <c r="B101" s="163">
        <v>5.0999999999999996</v>
      </c>
      <c r="C101" s="274" t="s">
        <v>343</v>
      </c>
      <c r="D101" s="275"/>
      <c r="E101" s="275"/>
      <c r="F101" s="275"/>
      <c r="G101" s="275"/>
      <c r="H101" s="275"/>
      <c r="I101" s="275"/>
      <c r="J101" s="275"/>
      <c r="K101" s="275"/>
      <c r="L101" s="275"/>
      <c r="M101" s="159"/>
      <c r="N101" s="160"/>
      <c r="O101" s="160"/>
      <c r="P101" s="160"/>
      <c r="Q101" s="160"/>
      <c r="R101" s="160"/>
      <c r="S101" s="160"/>
      <c r="T101" s="160"/>
      <c r="U101" s="160"/>
      <c r="V101" s="160"/>
      <c r="W101" s="161"/>
      <c r="X101" s="271"/>
      <c r="Y101" s="272"/>
      <c r="Z101" s="272"/>
      <c r="AA101" s="272"/>
      <c r="AB101" s="272"/>
      <c r="AC101" s="272"/>
      <c r="AD101" s="272"/>
      <c r="AE101" s="272"/>
      <c r="AF101" s="272"/>
      <c r="AG101" s="273"/>
      <c r="AH101" s="176" t="str">
        <f t="shared" ref="AH101" si="226">IF(BB101=1,"Attenzione - valido solo 1 voto per riga",(IF(BA101=1,"Attenzione - ingresso obbligatorio"," ")))</f>
        <v>Attenzione - ingresso obbligatorio</v>
      </c>
      <c r="AI101" s="50" t="s">
        <v>12</v>
      </c>
      <c r="AJ101" s="50">
        <f t="shared" ref="AJ101" si="227">IF(AV101="x",1,0)</f>
        <v>1</v>
      </c>
      <c r="AK101" s="50">
        <f t="shared" ref="AK101" si="228">AL101+AM101</f>
        <v>0</v>
      </c>
      <c r="AL101" s="113">
        <f t="shared" ref="AL101" si="229">COUNTIF(M101:Q101,"*")</f>
        <v>0</v>
      </c>
      <c r="AM101" s="113">
        <f t="shared" ref="AM101" si="230">COUNTIF(R101:W101,"*")</f>
        <v>0</v>
      </c>
      <c r="AN101" s="113">
        <f t="shared" ref="AN101" si="231">COUNTIF(X101,"*")</f>
        <v>0</v>
      </c>
      <c r="AO101" s="109">
        <f t="shared" ref="AO101" si="232">AL101*3</f>
        <v>0</v>
      </c>
      <c r="AP101" s="109">
        <f t="shared" ref="AP101" si="233">AM101*5</f>
        <v>0</v>
      </c>
      <c r="AQ101" s="109">
        <f t="shared" ref="AQ101" si="234">IF(AN101=1,0,2)</f>
        <v>2</v>
      </c>
      <c r="AR101" s="109">
        <f t="shared" ref="AR101" si="235">AO101+AP101+AQ101</f>
        <v>2</v>
      </c>
      <c r="AS101" s="109" t="str">
        <f t="shared" ref="AS101" si="236">IF(AR101=0,"x"," ")</f>
        <v xml:space="preserve"> </v>
      </c>
      <c r="AT101" s="109" t="str">
        <f t="shared" ref="AT101" si="237">IF(AR101=3,"x"," ")</f>
        <v xml:space="preserve"> </v>
      </c>
      <c r="AU101" s="109" t="str">
        <f t="shared" ref="AU101" si="238">IF(AR101=5,"x"," ")</f>
        <v xml:space="preserve"> </v>
      </c>
      <c r="AV101" s="109" t="str">
        <f t="shared" ref="AV101" si="239">IF(AR101=2,"x"," ")</f>
        <v>x</v>
      </c>
      <c r="AW101" s="109" t="str">
        <f t="shared" ref="AW101" si="240">IF(AR101=7,"x"," ")</f>
        <v xml:space="preserve"> </v>
      </c>
      <c r="AX101" s="109" t="str">
        <f t="shared" ref="AX101" si="241">IF(AR101=6,"x"," ")</f>
        <v xml:space="preserve"> </v>
      </c>
      <c r="AY101" s="109" t="str">
        <f t="shared" ref="AY101" si="242">IF(AR101&gt;7,"x"," ")</f>
        <v xml:space="preserve"> </v>
      </c>
      <c r="AZ101" s="118">
        <f t="shared" ref="AZ101" si="243">IF(AS101="x",1,(IF(AT101="x",1,(IF(AU101="x",1,0)))))</f>
        <v>0</v>
      </c>
      <c r="BA101" s="119">
        <f t="shared" ref="BA101" si="244">IF(AV101="x",1,(IF(AW101="x",1,0)))</f>
        <v>1</v>
      </c>
      <c r="BB101" s="119">
        <f t="shared" ref="BB101" si="245">IF(AX101="x",1,(IF(AY101="x",1,0)))</f>
        <v>0</v>
      </c>
      <c r="BC101" s="109">
        <f t="shared" ref="BC101" si="246">IF(BA101=1,1,(IF(BB101=1,1,0)))</f>
        <v>1</v>
      </c>
      <c r="BD101" s="79">
        <f t="shared" ref="BD101" si="247">COUNTIF(AM101:AN101,"&gt;0")</f>
        <v>0</v>
      </c>
      <c r="BE101" s="158" t="str">
        <f t="shared" ref="BE101" si="248">C101</f>
        <v>Pianificare e preparare autonomamente le attività socio assistenziali</v>
      </c>
      <c r="BF101" s="165" t="s">
        <v>214</v>
      </c>
      <c r="BG101" s="158">
        <f t="shared" ref="BG101" si="249">X101</f>
        <v>0</v>
      </c>
      <c r="BH101" s="165"/>
    </row>
    <row r="102" spans="1:144" ht="45" x14ac:dyDescent="0.2">
      <c r="A102" s="162" t="str">
        <f t="shared" ref="A102" si="250">IF(BC102=1,"X"," ")</f>
        <v>X</v>
      </c>
      <c r="B102" s="163" t="s">
        <v>295</v>
      </c>
      <c r="C102" s="274" t="s">
        <v>306</v>
      </c>
      <c r="D102" s="275"/>
      <c r="E102" s="275"/>
      <c r="F102" s="275"/>
      <c r="G102" s="275"/>
      <c r="H102" s="275"/>
      <c r="I102" s="275"/>
      <c r="J102" s="275"/>
      <c r="K102" s="275"/>
      <c r="L102" s="275"/>
      <c r="M102" s="159"/>
      <c r="N102" s="160"/>
      <c r="O102" s="160"/>
      <c r="P102" s="160"/>
      <c r="Q102" s="160"/>
      <c r="R102" s="160"/>
      <c r="S102" s="160"/>
      <c r="T102" s="160"/>
      <c r="U102" s="160"/>
      <c r="V102" s="160"/>
      <c r="W102" s="161"/>
      <c r="X102" s="271"/>
      <c r="Y102" s="272"/>
      <c r="Z102" s="272"/>
      <c r="AA102" s="272"/>
      <c r="AB102" s="272"/>
      <c r="AC102" s="272"/>
      <c r="AD102" s="272"/>
      <c r="AE102" s="272"/>
      <c r="AF102" s="272"/>
      <c r="AG102" s="273"/>
      <c r="AH102" s="176" t="str">
        <f t="shared" ref="AH102" si="251">IF(BB102=1,"Attenzione - valido solo 1 voto per riga",(IF(BA102=1,"Attenzione - ingresso obbligatorio"," ")))</f>
        <v>Attenzione - ingresso obbligatorio</v>
      </c>
      <c r="AI102" s="50" t="s">
        <v>12</v>
      </c>
      <c r="AJ102" s="50">
        <f t="shared" ref="AJ102" si="252">IF(AV102="x",1,0)</f>
        <v>1</v>
      </c>
      <c r="AK102" s="50">
        <f t="shared" ref="AK102" si="253">AL102+AM102</f>
        <v>0</v>
      </c>
      <c r="AL102" s="113">
        <f t="shared" ref="AL102" si="254">COUNTIF(M102:Q102,"*")</f>
        <v>0</v>
      </c>
      <c r="AM102" s="113">
        <f t="shared" ref="AM102" si="255">COUNTIF(R102:W102,"*")</f>
        <v>0</v>
      </c>
      <c r="AN102" s="113">
        <f t="shared" ref="AN102" si="256">COUNTIF(X102,"*")</f>
        <v>0</v>
      </c>
      <c r="AO102" s="109">
        <f t="shared" ref="AO102" si="257">AL102*3</f>
        <v>0</v>
      </c>
      <c r="AP102" s="109">
        <f t="shared" ref="AP102" si="258">AM102*5</f>
        <v>0</v>
      </c>
      <c r="AQ102" s="109">
        <f t="shared" ref="AQ102" si="259">IF(AN102=1,0,2)</f>
        <v>2</v>
      </c>
      <c r="AR102" s="109">
        <f t="shared" ref="AR102" si="260">AO102+AP102+AQ102</f>
        <v>2</v>
      </c>
      <c r="AS102" s="109" t="str">
        <f t="shared" ref="AS102" si="261">IF(AR102=0,"x"," ")</f>
        <v xml:space="preserve"> </v>
      </c>
      <c r="AT102" s="109" t="str">
        <f t="shared" ref="AT102" si="262">IF(AR102=3,"x"," ")</f>
        <v xml:space="preserve"> </v>
      </c>
      <c r="AU102" s="109" t="str">
        <f t="shared" ref="AU102" si="263">IF(AR102=5,"x"," ")</f>
        <v xml:space="preserve"> </v>
      </c>
      <c r="AV102" s="109" t="str">
        <f t="shared" ref="AV102" si="264">IF(AR102=2,"x"," ")</f>
        <v>x</v>
      </c>
      <c r="AW102" s="109" t="str">
        <f t="shared" ref="AW102" si="265">IF(AR102=7,"x"," ")</f>
        <v xml:space="preserve"> </v>
      </c>
      <c r="AX102" s="109" t="str">
        <f t="shared" ref="AX102" si="266">IF(AR102=6,"x"," ")</f>
        <v xml:space="preserve"> </v>
      </c>
      <c r="AY102" s="109" t="str">
        <f t="shared" ref="AY102" si="267">IF(AR102&gt;7,"x"," ")</f>
        <v xml:space="preserve"> </v>
      </c>
      <c r="AZ102" s="118">
        <f t="shared" ref="AZ102" si="268">IF(AS102="x",1,(IF(AT102="x",1,(IF(AU102="x",1,0)))))</f>
        <v>0</v>
      </c>
      <c r="BA102" s="119">
        <f t="shared" ref="BA102" si="269">IF(AV102="x",1,(IF(AW102="x",1,0)))</f>
        <v>1</v>
      </c>
      <c r="BB102" s="119">
        <f t="shared" ref="BB102" si="270">IF(AX102="x",1,(IF(AY102="x",1,0)))</f>
        <v>0</v>
      </c>
      <c r="BC102" s="109">
        <f t="shared" ref="BC102" si="271">IF(BA102=1,1,(IF(BB102=1,1,0)))</f>
        <v>1</v>
      </c>
      <c r="BD102" s="79">
        <f t="shared" ref="BD102" si="272">COUNTIF(AM102:AN102,"&gt;0")</f>
        <v>0</v>
      </c>
      <c r="BE102" s="158" t="str">
        <f t="shared" ref="BE102" si="273">C102</f>
        <v>Valutare la propria attività</v>
      </c>
      <c r="BF102" s="165" t="s">
        <v>214</v>
      </c>
      <c r="BG102" s="158">
        <f t="shared" ref="BG102" si="274">X102</f>
        <v>0</v>
      </c>
      <c r="BH102" s="165"/>
    </row>
    <row r="103" spans="1:144" s="4" customFormat="1" ht="23.25" x14ac:dyDescent="0.3">
      <c r="A103" s="85"/>
      <c r="B103" s="48" t="s">
        <v>0</v>
      </c>
      <c r="C103" s="330" t="s">
        <v>352</v>
      </c>
      <c r="D103" s="330"/>
      <c r="E103" s="330"/>
      <c r="F103" s="330"/>
      <c r="G103" s="330"/>
      <c r="H103" s="330"/>
      <c r="I103" s="330"/>
      <c r="J103" s="330"/>
      <c r="K103" s="330"/>
      <c r="L103" s="331"/>
      <c r="M103" s="86">
        <v>6</v>
      </c>
      <c r="N103" s="87">
        <v>5.5</v>
      </c>
      <c r="O103" s="88">
        <v>5</v>
      </c>
      <c r="P103" s="87">
        <v>4.5</v>
      </c>
      <c r="Q103" s="88">
        <v>4</v>
      </c>
      <c r="R103" s="87">
        <v>3.5</v>
      </c>
      <c r="S103" s="88">
        <v>3</v>
      </c>
      <c r="T103" s="87">
        <v>2.5</v>
      </c>
      <c r="U103" s="88">
        <v>2</v>
      </c>
      <c r="V103" s="87">
        <v>1.5</v>
      </c>
      <c r="W103" s="89">
        <v>1</v>
      </c>
      <c r="X103" s="332" t="s">
        <v>94</v>
      </c>
      <c r="Y103" s="333"/>
      <c r="Z103" s="333"/>
      <c r="AA103" s="333"/>
      <c r="AB103" s="333"/>
      <c r="AC103" s="333"/>
      <c r="AD103" s="333"/>
      <c r="AE103" s="333"/>
      <c r="AF103" s="333"/>
      <c r="AG103" s="333"/>
      <c r="AI103" s="111"/>
      <c r="AJ103" s="179"/>
      <c r="AK103" s="180"/>
      <c r="AL103" s="181"/>
      <c r="AM103" s="181"/>
      <c r="AN103" s="181"/>
      <c r="AO103" s="181"/>
      <c r="AP103" s="181"/>
      <c r="AQ103" s="181"/>
      <c r="AR103" s="181"/>
      <c r="AS103" s="180"/>
      <c r="AT103" s="180"/>
      <c r="AU103" s="180"/>
      <c r="AV103" s="179"/>
      <c r="AW103" s="179"/>
      <c r="AX103" s="111"/>
      <c r="AY103" s="111"/>
      <c r="AZ103" s="180"/>
      <c r="BA103" s="179"/>
      <c r="BB103" s="179"/>
      <c r="BC103" s="182"/>
      <c r="BD103" s="3"/>
      <c r="BE103" s="164"/>
      <c r="BF103" s="164"/>
      <c r="BG103" s="3"/>
      <c r="BH103" s="164"/>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1:144" ht="30" x14ac:dyDescent="0.35">
      <c r="A104" s="1"/>
      <c r="B104" s="16">
        <v>6</v>
      </c>
      <c r="C104" s="336" t="s">
        <v>307</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8"/>
      <c r="AH104" s="148"/>
      <c r="AI104" s="50"/>
      <c r="AJ104" s="50"/>
      <c r="AK104" s="50"/>
      <c r="AL104" s="50"/>
      <c r="AM104" s="50"/>
      <c r="AN104" s="50"/>
      <c r="AO104" s="50"/>
      <c r="AP104" s="50"/>
      <c r="AQ104" s="50"/>
      <c r="AR104" s="50"/>
      <c r="AS104" s="50"/>
      <c r="AT104" s="50"/>
      <c r="AU104" s="50"/>
      <c r="AV104" s="50"/>
      <c r="AW104" s="50"/>
      <c r="AX104" s="50"/>
      <c r="AY104" s="50"/>
      <c r="AZ104" s="50"/>
      <c r="BA104" s="50"/>
      <c r="BB104" s="50"/>
      <c r="BC104" s="50"/>
      <c r="BH104" s="183" t="s">
        <v>171</v>
      </c>
      <c r="BI104" s="178" t="str">
        <f>C104</f>
        <v>Rispettare l’ambito di lavoro dell’azienda, utilizzare gli strumenti e le tecniche generali di lavoro</v>
      </c>
    </row>
    <row r="105" spans="1:144" ht="45" x14ac:dyDescent="0.2">
      <c r="A105" s="162" t="str">
        <f t="shared" ref="A105:A106" si="275">IF(BC105=1,"X"," ")</f>
        <v>X</v>
      </c>
      <c r="B105" s="163">
        <v>6.1</v>
      </c>
      <c r="C105" s="274" t="s">
        <v>356</v>
      </c>
      <c r="D105" s="275"/>
      <c r="E105" s="275"/>
      <c r="F105" s="275"/>
      <c r="G105" s="275"/>
      <c r="H105" s="275"/>
      <c r="I105" s="275"/>
      <c r="J105" s="275"/>
      <c r="K105" s="275"/>
      <c r="L105" s="275"/>
      <c r="M105" s="159"/>
      <c r="N105" s="160"/>
      <c r="O105" s="160"/>
      <c r="P105" s="160"/>
      <c r="Q105" s="160"/>
      <c r="R105" s="160"/>
      <c r="S105" s="160"/>
      <c r="T105" s="160"/>
      <c r="U105" s="160"/>
      <c r="V105" s="160"/>
      <c r="W105" s="161"/>
      <c r="X105" s="271"/>
      <c r="Y105" s="272"/>
      <c r="Z105" s="272"/>
      <c r="AA105" s="272"/>
      <c r="AB105" s="272"/>
      <c r="AC105" s="272"/>
      <c r="AD105" s="272"/>
      <c r="AE105" s="272"/>
      <c r="AF105" s="272"/>
      <c r="AG105" s="273"/>
      <c r="AH105" s="176" t="str">
        <f t="shared" ref="AH105:AH106" si="276">IF(BB105=1,"Attenzione - valido solo 1 voto per riga",(IF(BA105=1,"Attenzione - ingresso obbligatorio"," ")))</f>
        <v>Attenzione - ingresso obbligatorio</v>
      </c>
      <c r="AI105" s="50" t="s">
        <v>12</v>
      </c>
      <c r="AJ105" s="50">
        <f t="shared" ref="AJ105:AJ106" si="277">IF(AV105="x",1,0)</f>
        <v>1</v>
      </c>
      <c r="AK105" s="50">
        <f t="shared" ref="AK105:AK106" si="278">AL105+AM105</f>
        <v>0</v>
      </c>
      <c r="AL105" s="113">
        <f t="shared" ref="AL105:AL106" si="279">COUNTIF(M105:Q105,"*")</f>
        <v>0</v>
      </c>
      <c r="AM105" s="113">
        <f t="shared" ref="AM105:AM106" si="280">COUNTIF(R105:W105,"*")</f>
        <v>0</v>
      </c>
      <c r="AN105" s="113">
        <f t="shared" ref="AN105:AN106" si="281">COUNTIF(X105,"*")</f>
        <v>0</v>
      </c>
      <c r="AO105" s="109">
        <f t="shared" ref="AO105:AO106" si="282">AL105*3</f>
        <v>0</v>
      </c>
      <c r="AP105" s="109">
        <f t="shared" ref="AP105:AP106" si="283">AM105*5</f>
        <v>0</v>
      </c>
      <c r="AQ105" s="109">
        <f t="shared" ref="AQ105:AQ106" si="284">IF(AN105=1,0,2)</f>
        <v>2</v>
      </c>
      <c r="AR105" s="109">
        <f t="shared" ref="AR105:AR106" si="285">AO105+AP105+AQ105</f>
        <v>2</v>
      </c>
      <c r="AS105" s="109" t="str">
        <f t="shared" ref="AS105:AS106" si="286">IF(AR105=0,"x"," ")</f>
        <v xml:space="preserve"> </v>
      </c>
      <c r="AT105" s="109" t="str">
        <f t="shared" ref="AT105:AT106" si="287">IF(AR105=3,"x"," ")</f>
        <v xml:space="preserve"> </v>
      </c>
      <c r="AU105" s="109" t="str">
        <f t="shared" ref="AU105:AU106" si="288">IF(AR105=5,"x"," ")</f>
        <v xml:space="preserve"> </v>
      </c>
      <c r="AV105" s="109" t="str">
        <f t="shared" ref="AV105:AV106" si="289">IF(AR105=2,"x"," ")</f>
        <v>x</v>
      </c>
      <c r="AW105" s="109" t="str">
        <f t="shared" ref="AW105:AW106" si="290">IF(AR105=7,"x"," ")</f>
        <v xml:space="preserve"> </v>
      </c>
      <c r="AX105" s="109" t="str">
        <f t="shared" ref="AX105:AX106" si="291">IF(AR105=6,"x"," ")</f>
        <v xml:space="preserve"> </v>
      </c>
      <c r="AY105" s="109" t="str">
        <f t="shared" ref="AY105:AY106" si="292">IF(AR105&gt;7,"x"," ")</f>
        <v xml:space="preserve"> </v>
      </c>
      <c r="AZ105" s="118">
        <f t="shared" ref="AZ105:AZ106" si="293">IF(AS105="x",1,(IF(AT105="x",1,(IF(AU105="x",1,0)))))</f>
        <v>0</v>
      </c>
      <c r="BA105" s="119">
        <f t="shared" ref="BA105:BA106" si="294">IF(AV105="x",1,(IF(AW105="x",1,0)))</f>
        <v>1</v>
      </c>
      <c r="BB105" s="119">
        <f t="shared" ref="BB105:BB106" si="295">IF(AX105="x",1,(IF(AY105="x",1,0)))</f>
        <v>0</v>
      </c>
      <c r="BC105" s="109">
        <f t="shared" ref="BC105:BC106" si="296">IF(BA105=1,1,(IF(BB105=1,1,0)))</f>
        <v>1</v>
      </c>
      <c r="BD105" s="79">
        <f t="shared" ref="BD105:BD106" si="297">COUNTIF(AM105:AN105,"&gt;0")</f>
        <v>0</v>
      </c>
      <c r="BE105" s="158" t="str">
        <f t="shared" ref="BE105:BE106" si="298">C105</f>
        <v>Lavorare utilizzando procedure, il sistema informatico, la documentazione e i moduli dell'azienda</v>
      </c>
      <c r="BF105" s="165" t="s">
        <v>214</v>
      </c>
      <c r="BG105" s="158">
        <f t="shared" ref="BG105:BG106" si="299">X105</f>
        <v>0</v>
      </c>
      <c r="BH105" s="165"/>
    </row>
    <row r="106" spans="1:144" ht="45" x14ac:dyDescent="0.2">
      <c r="A106" s="162" t="str">
        <f t="shared" si="275"/>
        <v>X</v>
      </c>
      <c r="B106" s="163">
        <v>6.2</v>
      </c>
      <c r="C106" s="274" t="s">
        <v>342</v>
      </c>
      <c r="D106" s="275"/>
      <c r="E106" s="275"/>
      <c r="F106" s="275"/>
      <c r="G106" s="275"/>
      <c r="H106" s="275"/>
      <c r="I106" s="275"/>
      <c r="J106" s="275"/>
      <c r="K106" s="275"/>
      <c r="L106" s="275"/>
      <c r="M106" s="159"/>
      <c r="N106" s="160"/>
      <c r="O106" s="160"/>
      <c r="P106" s="160"/>
      <c r="Q106" s="160"/>
      <c r="R106" s="160"/>
      <c r="S106" s="160"/>
      <c r="T106" s="160"/>
      <c r="U106" s="160"/>
      <c r="V106" s="160"/>
      <c r="W106" s="161"/>
      <c r="X106" s="271"/>
      <c r="Y106" s="272"/>
      <c r="Z106" s="272"/>
      <c r="AA106" s="272"/>
      <c r="AB106" s="272"/>
      <c r="AC106" s="272"/>
      <c r="AD106" s="272"/>
      <c r="AE106" s="272"/>
      <c r="AF106" s="272"/>
      <c r="AG106" s="273"/>
      <c r="AH106" s="176" t="str">
        <f t="shared" si="276"/>
        <v>Attenzione - ingresso obbligatorio</v>
      </c>
      <c r="AI106" s="50" t="s">
        <v>12</v>
      </c>
      <c r="AJ106" s="50">
        <f t="shared" si="277"/>
        <v>1</v>
      </c>
      <c r="AK106" s="50">
        <f t="shared" si="278"/>
        <v>0</v>
      </c>
      <c r="AL106" s="113">
        <f t="shared" si="279"/>
        <v>0</v>
      </c>
      <c r="AM106" s="113">
        <f t="shared" si="280"/>
        <v>0</v>
      </c>
      <c r="AN106" s="113">
        <f t="shared" si="281"/>
        <v>0</v>
      </c>
      <c r="AO106" s="109">
        <f t="shared" si="282"/>
        <v>0</v>
      </c>
      <c r="AP106" s="109">
        <f t="shared" si="283"/>
        <v>0</v>
      </c>
      <c r="AQ106" s="109">
        <f t="shared" si="284"/>
        <v>2</v>
      </c>
      <c r="AR106" s="109">
        <f t="shared" si="285"/>
        <v>2</v>
      </c>
      <c r="AS106" s="109" t="str">
        <f t="shared" si="286"/>
        <v xml:space="preserve"> </v>
      </c>
      <c r="AT106" s="109" t="str">
        <f t="shared" si="287"/>
        <v xml:space="preserve"> </v>
      </c>
      <c r="AU106" s="109" t="str">
        <f t="shared" si="288"/>
        <v xml:space="preserve"> </v>
      </c>
      <c r="AV106" s="109" t="str">
        <f t="shared" si="289"/>
        <v>x</v>
      </c>
      <c r="AW106" s="109" t="str">
        <f t="shared" si="290"/>
        <v xml:space="preserve"> </v>
      </c>
      <c r="AX106" s="109" t="str">
        <f t="shared" si="291"/>
        <v xml:space="preserve"> </v>
      </c>
      <c r="AY106" s="109" t="str">
        <f t="shared" si="292"/>
        <v xml:space="preserve"> </v>
      </c>
      <c r="AZ106" s="118">
        <f t="shared" si="293"/>
        <v>0</v>
      </c>
      <c r="BA106" s="119">
        <f t="shared" si="294"/>
        <v>1</v>
      </c>
      <c r="BB106" s="119">
        <f t="shared" si="295"/>
        <v>0</v>
      </c>
      <c r="BC106" s="109">
        <f t="shared" si="296"/>
        <v>1</v>
      </c>
      <c r="BD106" s="79">
        <f t="shared" si="297"/>
        <v>0</v>
      </c>
      <c r="BE106" s="158" t="str">
        <f t="shared" si="298"/>
        <v>Collaborare alle attività riguardanti la manutenzione dell‟infrastruttura e degli apparecchi</v>
      </c>
      <c r="BF106" s="165" t="s">
        <v>214</v>
      </c>
      <c r="BG106" s="158">
        <f t="shared" si="299"/>
        <v>0</v>
      </c>
      <c r="BH106" s="165"/>
    </row>
    <row r="107" spans="1:144" s="4" customFormat="1" ht="23.25" x14ac:dyDescent="0.3">
      <c r="A107" s="85"/>
      <c r="B107" s="48" t="s">
        <v>0</v>
      </c>
      <c r="C107" s="330" t="s">
        <v>352</v>
      </c>
      <c r="D107" s="330"/>
      <c r="E107" s="330"/>
      <c r="F107" s="330"/>
      <c r="G107" s="330"/>
      <c r="H107" s="330"/>
      <c r="I107" s="330"/>
      <c r="J107" s="330"/>
      <c r="K107" s="330"/>
      <c r="L107" s="331"/>
      <c r="M107" s="86">
        <v>6</v>
      </c>
      <c r="N107" s="87">
        <v>5.5</v>
      </c>
      <c r="O107" s="88">
        <v>5</v>
      </c>
      <c r="P107" s="87">
        <v>4.5</v>
      </c>
      <c r="Q107" s="88">
        <v>4</v>
      </c>
      <c r="R107" s="87">
        <v>3.5</v>
      </c>
      <c r="S107" s="88">
        <v>3</v>
      </c>
      <c r="T107" s="87">
        <v>2.5</v>
      </c>
      <c r="U107" s="88">
        <v>2</v>
      </c>
      <c r="V107" s="87">
        <v>1.5</v>
      </c>
      <c r="W107" s="89">
        <v>1</v>
      </c>
      <c r="X107" s="332" t="s">
        <v>94</v>
      </c>
      <c r="Y107" s="333"/>
      <c r="Z107" s="333"/>
      <c r="AA107" s="333"/>
      <c r="AB107" s="333"/>
      <c r="AC107" s="333"/>
      <c r="AD107" s="333"/>
      <c r="AE107" s="333"/>
      <c r="AF107" s="333"/>
      <c r="AG107" s="333"/>
      <c r="AI107" s="111"/>
      <c r="AJ107" s="179"/>
      <c r="AK107" s="180"/>
      <c r="AL107" s="181"/>
      <c r="AM107" s="181"/>
      <c r="AN107" s="181"/>
      <c r="AO107" s="181"/>
      <c r="AP107" s="181"/>
      <c r="AQ107" s="181"/>
      <c r="AR107" s="181"/>
      <c r="AS107" s="180"/>
      <c r="AT107" s="180"/>
      <c r="AU107" s="180"/>
      <c r="AV107" s="179"/>
      <c r="AW107" s="179"/>
      <c r="AX107" s="111"/>
      <c r="AY107" s="111"/>
      <c r="AZ107" s="180"/>
      <c r="BA107" s="179"/>
      <c r="BB107" s="179"/>
      <c r="BC107" s="182"/>
      <c r="BD107" s="3"/>
      <c r="BE107" s="164"/>
      <c r="BF107" s="164"/>
      <c r="BG107" s="3"/>
      <c r="BH107" s="164"/>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1:144" ht="30" x14ac:dyDescent="0.35">
      <c r="A108" s="1"/>
      <c r="B108" s="16">
        <v>7</v>
      </c>
      <c r="C108" s="336" t="s">
        <v>308</v>
      </c>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8"/>
      <c r="AH108" s="148"/>
      <c r="AI108" s="50"/>
      <c r="AJ108" s="50"/>
      <c r="AK108" s="50"/>
      <c r="AL108" s="50"/>
      <c r="AM108" s="50"/>
      <c r="AN108" s="50"/>
      <c r="AO108" s="50"/>
      <c r="AP108" s="50"/>
      <c r="AQ108" s="50"/>
      <c r="AR108" s="50"/>
      <c r="AS108" s="50"/>
      <c r="AT108" s="50"/>
      <c r="AU108" s="50"/>
      <c r="AV108" s="50"/>
      <c r="AW108" s="50"/>
      <c r="AX108" s="50"/>
      <c r="AY108" s="50"/>
      <c r="AZ108" s="50"/>
      <c r="BA108" s="50"/>
      <c r="BB108" s="50"/>
      <c r="BC108" s="50"/>
      <c r="BH108" s="183" t="s">
        <v>171</v>
      </c>
      <c r="BI108" s="178" t="str">
        <f>C108</f>
        <v xml:space="preserve">Conoscere il contesto dell’istituto, il sue mandato e la realtà sociopolitico in cui opera </v>
      </c>
    </row>
    <row r="109" spans="1:144" ht="45" x14ac:dyDescent="0.2">
      <c r="A109" s="162" t="str">
        <f t="shared" ref="A109:A110" si="300">IF(BC109=1,"X"," ")</f>
        <v>X</v>
      </c>
      <c r="B109" s="163">
        <v>7.1</v>
      </c>
      <c r="C109" s="274" t="s">
        <v>347</v>
      </c>
      <c r="D109" s="275"/>
      <c r="E109" s="275"/>
      <c r="F109" s="275"/>
      <c r="G109" s="275"/>
      <c r="H109" s="275"/>
      <c r="I109" s="275"/>
      <c r="J109" s="275"/>
      <c r="K109" s="275"/>
      <c r="L109" s="275"/>
      <c r="M109" s="159"/>
      <c r="N109" s="160"/>
      <c r="O109" s="160"/>
      <c r="P109" s="160"/>
      <c r="Q109" s="160"/>
      <c r="R109" s="160"/>
      <c r="S109" s="160"/>
      <c r="T109" s="160"/>
      <c r="U109" s="160"/>
      <c r="V109" s="160"/>
      <c r="W109" s="161"/>
      <c r="X109" s="271"/>
      <c r="Y109" s="272"/>
      <c r="Z109" s="272"/>
      <c r="AA109" s="272"/>
      <c r="AB109" s="272"/>
      <c r="AC109" s="272"/>
      <c r="AD109" s="272"/>
      <c r="AE109" s="272"/>
      <c r="AF109" s="272"/>
      <c r="AG109" s="273"/>
      <c r="AH109" s="176" t="str">
        <f t="shared" ref="AH109:AH110" si="301">IF(BB109=1,"Attenzione - valido solo 1 voto per riga",(IF(BA109=1,"Attenzione - ingresso obbligatorio"," ")))</f>
        <v>Attenzione - ingresso obbligatorio</v>
      </c>
      <c r="AI109" s="50" t="s">
        <v>12</v>
      </c>
      <c r="AJ109" s="50">
        <f t="shared" ref="AJ109:AJ110" si="302">IF(AV109="x",1,0)</f>
        <v>1</v>
      </c>
      <c r="AK109" s="50">
        <f t="shared" ref="AK109:AK110" si="303">AL109+AM109</f>
        <v>0</v>
      </c>
      <c r="AL109" s="113">
        <f t="shared" ref="AL109:AL110" si="304">COUNTIF(M109:Q109,"*")</f>
        <v>0</v>
      </c>
      <c r="AM109" s="113">
        <f t="shared" ref="AM109:AM110" si="305">COUNTIF(R109:W109,"*")</f>
        <v>0</v>
      </c>
      <c r="AN109" s="113">
        <f t="shared" ref="AN109:AN110" si="306">COUNTIF(X109,"*")</f>
        <v>0</v>
      </c>
      <c r="AO109" s="109">
        <f t="shared" ref="AO109:AO110" si="307">AL109*3</f>
        <v>0</v>
      </c>
      <c r="AP109" s="109">
        <f t="shared" ref="AP109:AP110" si="308">AM109*5</f>
        <v>0</v>
      </c>
      <c r="AQ109" s="109">
        <f t="shared" ref="AQ109:AQ110" si="309">IF(AN109=1,0,2)</f>
        <v>2</v>
      </c>
      <c r="AR109" s="109">
        <f t="shared" ref="AR109:AR110" si="310">AO109+AP109+AQ109</f>
        <v>2</v>
      </c>
      <c r="AS109" s="109" t="str">
        <f t="shared" ref="AS109:AS110" si="311">IF(AR109=0,"x"," ")</f>
        <v xml:space="preserve"> </v>
      </c>
      <c r="AT109" s="109" t="str">
        <f t="shared" ref="AT109:AT110" si="312">IF(AR109=3,"x"," ")</f>
        <v xml:space="preserve"> </v>
      </c>
      <c r="AU109" s="109" t="str">
        <f t="shared" ref="AU109:AU110" si="313">IF(AR109=5,"x"," ")</f>
        <v xml:space="preserve"> </v>
      </c>
      <c r="AV109" s="109" t="str">
        <f t="shared" ref="AV109:AV110" si="314">IF(AR109=2,"x"," ")</f>
        <v>x</v>
      </c>
      <c r="AW109" s="109" t="str">
        <f t="shared" ref="AW109:AW110" si="315">IF(AR109=7,"x"," ")</f>
        <v xml:space="preserve"> </v>
      </c>
      <c r="AX109" s="109" t="str">
        <f t="shared" ref="AX109:AX110" si="316">IF(AR109=6,"x"," ")</f>
        <v xml:space="preserve"> </v>
      </c>
      <c r="AY109" s="109" t="str">
        <f t="shared" ref="AY109:AY110" si="317">IF(AR109&gt;7,"x"," ")</f>
        <v xml:space="preserve"> </v>
      </c>
      <c r="AZ109" s="118">
        <f t="shared" ref="AZ109:AZ110" si="318">IF(AS109="x",1,(IF(AT109="x",1,(IF(AU109="x",1,0)))))</f>
        <v>0</v>
      </c>
      <c r="BA109" s="119">
        <f t="shared" ref="BA109:BA110" si="319">IF(AV109="x",1,(IF(AW109="x",1,0)))</f>
        <v>1</v>
      </c>
      <c r="BB109" s="119">
        <f t="shared" ref="BB109:BB110" si="320">IF(AX109="x",1,(IF(AY109="x",1,0)))</f>
        <v>0</v>
      </c>
      <c r="BC109" s="109">
        <f t="shared" ref="BC109:BC110" si="321">IF(BA109=1,1,(IF(BB109=1,1,0)))</f>
        <v>1</v>
      </c>
      <c r="BD109" s="79">
        <f t="shared" ref="BD109:BD110" si="322">COUNTIF(AM109:AN109,"&gt;0")</f>
        <v>0</v>
      </c>
      <c r="BE109" s="158" t="str">
        <f t="shared" ref="BE109:BE110" si="323">C109</f>
        <v>Avere una conoscenza di base dell‟operato delle istituzioni in ambito sociale</v>
      </c>
      <c r="BF109" s="165" t="s">
        <v>214</v>
      </c>
      <c r="BG109" s="158">
        <f t="shared" ref="BG109:BG110" si="324">X109</f>
        <v>0</v>
      </c>
      <c r="BH109" s="165"/>
    </row>
    <row r="110" spans="1:144" ht="45" x14ac:dyDescent="0.2">
      <c r="A110" s="162" t="str">
        <f t="shared" si="300"/>
        <v>X</v>
      </c>
      <c r="B110" s="163">
        <v>7.2</v>
      </c>
      <c r="C110" s="274" t="s">
        <v>341</v>
      </c>
      <c r="D110" s="275"/>
      <c r="E110" s="275"/>
      <c r="F110" s="275"/>
      <c r="G110" s="275"/>
      <c r="H110" s="275"/>
      <c r="I110" s="275"/>
      <c r="J110" s="275"/>
      <c r="K110" s="275"/>
      <c r="L110" s="275"/>
      <c r="M110" s="159"/>
      <c r="N110" s="160"/>
      <c r="O110" s="160"/>
      <c r="P110" s="160"/>
      <c r="Q110" s="160"/>
      <c r="R110" s="160"/>
      <c r="S110" s="160"/>
      <c r="T110" s="160"/>
      <c r="U110" s="160"/>
      <c r="V110" s="160"/>
      <c r="W110" s="161"/>
      <c r="X110" s="271"/>
      <c r="Y110" s="272"/>
      <c r="Z110" s="272"/>
      <c r="AA110" s="272"/>
      <c r="AB110" s="272"/>
      <c r="AC110" s="272"/>
      <c r="AD110" s="272"/>
      <c r="AE110" s="272"/>
      <c r="AF110" s="272"/>
      <c r="AG110" s="273"/>
      <c r="AH110" s="176" t="str">
        <f t="shared" si="301"/>
        <v>Attenzione - ingresso obbligatorio</v>
      </c>
      <c r="AI110" s="50" t="s">
        <v>12</v>
      </c>
      <c r="AJ110" s="50">
        <f t="shared" si="302"/>
        <v>1</v>
      </c>
      <c r="AK110" s="50">
        <f t="shared" si="303"/>
        <v>0</v>
      </c>
      <c r="AL110" s="113">
        <f t="shared" si="304"/>
        <v>0</v>
      </c>
      <c r="AM110" s="113">
        <f t="shared" si="305"/>
        <v>0</v>
      </c>
      <c r="AN110" s="113">
        <f t="shared" si="306"/>
        <v>0</v>
      </c>
      <c r="AO110" s="109">
        <f t="shared" si="307"/>
        <v>0</v>
      </c>
      <c r="AP110" s="109">
        <f t="shared" si="308"/>
        <v>0</v>
      </c>
      <c r="AQ110" s="109">
        <f t="shared" si="309"/>
        <v>2</v>
      </c>
      <c r="AR110" s="109">
        <f t="shared" si="310"/>
        <v>2</v>
      </c>
      <c r="AS110" s="109" t="str">
        <f t="shared" si="311"/>
        <v xml:space="preserve"> </v>
      </c>
      <c r="AT110" s="109" t="str">
        <f t="shared" si="312"/>
        <v xml:space="preserve"> </v>
      </c>
      <c r="AU110" s="109" t="str">
        <f t="shared" si="313"/>
        <v xml:space="preserve"> </v>
      </c>
      <c r="AV110" s="109" t="str">
        <f t="shared" si="314"/>
        <v>x</v>
      </c>
      <c r="AW110" s="109" t="str">
        <f t="shared" si="315"/>
        <v xml:space="preserve"> </v>
      </c>
      <c r="AX110" s="109" t="str">
        <f t="shared" si="316"/>
        <v xml:space="preserve"> </v>
      </c>
      <c r="AY110" s="109" t="str">
        <f t="shared" si="317"/>
        <v xml:space="preserve"> </v>
      </c>
      <c r="AZ110" s="118">
        <f t="shared" si="318"/>
        <v>0</v>
      </c>
      <c r="BA110" s="119">
        <f t="shared" si="319"/>
        <v>1</v>
      </c>
      <c r="BB110" s="119">
        <f t="shared" si="320"/>
        <v>0</v>
      </c>
      <c r="BC110" s="109">
        <f t="shared" si="321"/>
        <v>1</v>
      </c>
      <c r="BD110" s="79">
        <f t="shared" si="322"/>
        <v>0</v>
      </c>
      <c r="BE110" s="158" t="str">
        <f t="shared" si="323"/>
        <v>Conoscere il grado di responsabilità delle diverse persone coinvolte in un'istituzione</v>
      </c>
      <c r="BF110" s="165" t="s">
        <v>214</v>
      </c>
      <c r="BG110" s="158">
        <f t="shared" si="324"/>
        <v>0</v>
      </c>
      <c r="BH110" s="165"/>
    </row>
    <row r="111" spans="1:144" ht="28.5" x14ac:dyDescent="0.35">
      <c r="A111" s="112"/>
      <c r="B111" s="48" t="s">
        <v>0</v>
      </c>
      <c r="C111" s="330" t="s">
        <v>352</v>
      </c>
      <c r="D111" s="330"/>
      <c r="E111" s="330"/>
      <c r="F111" s="330"/>
      <c r="G111" s="330"/>
      <c r="H111" s="330"/>
      <c r="I111" s="330"/>
      <c r="J111" s="330"/>
      <c r="K111" s="330"/>
      <c r="L111" s="331"/>
      <c r="M111" s="86">
        <v>6</v>
      </c>
      <c r="N111" s="87">
        <v>5.5</v>
      </c>
      <c r="O111" s="88">
        <v>5</v>
      </c>
      <c r="P111" s="87">
        <v>4.5</v>
      </c>
      <c r="Q111" s="88">
        <v>4</v>
      </c>
      <c r="R111" s="87">
        <v>3.5</v>
      </c>
      <c r="S111" s="88">
        <v>3</v>
      </c>
      <c r="T111" s="87">
        <v>2.5</v>
      </c>
      <c r="U111" s="88">
        <v>2</v>
      </c>
      <c r="V111" s="87">
        <v>1.5</v>
      </c>
      <c r="W111" s="89">
        <v>1</v>
      </c>
      <c r="X111" s="332" t="s">
        <v>94</v>
      </c>
      <c r="Y111" s="333"/>
      <c r="Z111" s="333"/>
      <c r="AA111" s="333"/>
      <c r="AB111" s="333"/>
      <c r="AC111" s="333"/>
      <c r="AD111" s="333"/>
      <c r="AE111" s="333"/>
      <c r="AF111" s="333"/>
      <c r="AG111" s="333"/>
      <c r="AH111" s="148"/>
      <c r="AI111" s="111" t="s">
        <v>174</v>
      </c>
      <c r="AJ111" s="179" t="s">
        <v>177</v>
      </c>
      <c r="AK111" s="180" t="s">
        <v>175</v>
      </c>
      <c r="AL111" s="181" t="s">
        <v>165</v>
      </c>
      <c r="AM111" s="181" t="s">
        <v>166</v>
      </c>
      <c r="AN111" s="181" t="s">
        <v>162</v>
      </c>
      <c r="AO111" s="181" t="s">
        <v>164</v>
      </c>
      <c r="AP111" s="181" t="s">
        <v>163</v>
      </c>
      <c r="AQ111" s="181" t="s">
        <v>167</v>
      </c>
      <c r="AR111" s="181" t="s">
        <v>168</v>
      </c>
      <c r="AS111" s="180">
        <v>0</v>
      </c>
      <c r="AT111" s="180">
        <v>3</v>
      </c>
      <c r="AU111" s="180">
        <v>5</v>
      </c>
      <c r="AV111" s="179">
        <v>2</v>
      </c>
      <c r="AW111" s="179">
        <v>7</v>
      </c>
      <c r="AX111" s="111">
        <v>6</v>
      </c>
      <c r="AY111" s="111" t="s">
        <v>169</v>
      </c>
      <c r="AZ111" s="180" t="s">
        <v>170</v>
      </c>
      <c r="BA111" s="179" t="s">
        <v>172</v>
      </c>
      <c r="BB111" s="179" t="s">
        <v>173</v>
      </c>
      <c r="BC111" s="182" t="s">
        <v>171</v>
      </c>
      <c r="BD111" s="348" t="s">
        <v>182</v>
      </c>
      <c r="BE111" s="400" t="s">
        <v>213</v>
      </c>
      <c r="BF111" s="401" t="s">
        <v>219</v>
      </c>
      <c r="BG111" s="400" t="s">
        <v>233</v>
      </c>
      <c r="BH111" s="401" t="s">
        <v>219</v>
      </c>
      <c r="BI111" s="400" t="s">
        <v>241</v>
      </c>
    </row>
    <row r="112" spans="1:144" ht="6" customHeight="1" x14ac:dyDescent="0.2">
      <c r="A112" s="30"/>
      <c r="B112" s="40"/>
      <c r="C112" s="41"/>
      <c r="D112" s="41"/>
      <c r="E112" s="41"/>
      <c r="F112" s="41"/>
      <c r="G112" s="41"/>
      <c r="H112" s="41"/>
      <c r="I112" s="41"/>
      <c r="J112" s="41"/>
      <c r="K112" s="41"/>
      <c r="L112" s="41"/>
      <c r="M112" s="186"/>
      <c r="N112" s="186"/>
      <c r="O112" s="186"/>
      <c r="P112" s="186"/>
      <c r="Q112" s="186"/>
      <c r="R112" s="186"/>
      <c r="S112" s="186"/>
      <c r="T112" s="186"/>
      <c r="U112" s="186"/>
      <c r="V112" s="186"/>
      <c r="W112" s="186"/>
      <c r="X112" s="187"/>
      <c r="Y112" s="187"/>
      <c r="Z112" s="187"/>
      <c r="AA112" s="187"/>
      <c r="AB112" s="187"/>
      <c r="AC112" s="187"/>
      <c r="AD112" s="187"/>
      <c r="AE112" s="187"/>
      <c r="AF112" s="187"/>
      <c r="AG112" s="188"/>
      <c r="AH112" s="1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348"/>
      <c r="BE112" s="400"/>
      <c r="BF112" s="401"/>
      <c r="BG112" s="400"/>
      <c r="BH112" s="401"/>
      <c r="BI112" s="400"/>
    </row>
    <row r="113" spans="1:56" s="120" customFormat="1" ht="30" hidden="1" customHeight="1" x14ac:dyDescent="0.2">
      <c r="A113" s="1"/>
      <c r="B113" s="127"/>
      <c r="C113" s="128"/>
      <c r="D113" s="128"/>
      <c r="E113" s="128"/>
      <c r="F113" s="128"/>
      <c r="G113" s="128"/>
      <c r="H113" s="128"/>
      <c r="I113" s="128"/>
      <c r="J113" s="128"/>
      <c r="K113" s="128"/>
      <c r="L113" s="128"/>
      <c r="M113" s="129">
        <f t="shared" ref="M113:W113" si="325">COUNTIF(M75:M110,"*")</f>
        <v>0</v>
      </c>
      <c r="N113" s="129">
        <f t="shared" si="325"/>
        <v>0</v>
      </c>
      <c r="O113" s="129">
        <f t="shared" si="325"/>
        <v>0</v>
      </c>
      <c r="P113" s="129">
        <f t="shared" si="325"/>
        <v>0</v>
      </c>
      <c r="Q113" s="129">
        <f t="shared" si="325"/>
        <v>0</v>
      </c>
      <c r="R113" s="129">
        <f t="shared" si="325"/>
        <v>0</v>
      </c>
      <c r="S113" s="129">
        <f t="shared" si="325"/>
        <v>0</v>
      </c>
      <c r="T113" s="129">
        <f t="shared" si="325"/>
        <v>0</v>
      </c>
      <c r="U113" s="129">
        <f t="shared" si="325"/>
        <v>0</v>
      </c>
      <c r="V113" s="129">
        <f t="shared" si="325"/>
        <v>0</v>
      </c>
      <c r="W113" s="129">
        <f t="shared" si="325"/>
        <v>0</v>
      </c>
      <c r="X113" s="129" t="e">
        <f>ROUND((K118/K116),1)</f>
        <v>#DIV/0!</v>
      </c>
      <c r="Y113" s="134"/>
      <c r="Z113" s="128"/>
      <c r="AA113" s="128"/>
      <c r="AB113" s="128"/>
      <c r="AC113" s="128"/>
      <c r="AD113" s="128"/>
      <c r="AE113" s="128"/>
      <c r="AF113" s="128"/>
      <c r="AG113" s="135"/>
      <c r="AI113" s="121">
        <f>COUNTIF(AI75:AI110,"x")</f>
        <v>24</v>
      </c>
      <c r="AJ113" s="185">
        <f>COUNTIF(AJ75:AJ110,1)</f>
        <v>24</v>
      </c>
      <c r="AK113" s="121">
        <f>COUNTIF(AK75:AK110,0)</f>
        <v>24</v>
      </c>
      <c r="AM113" s="51"/>
      <c r="AN113" s="51"/>
      <c r="AO113" s="121"/>
      <c r="AP113" s="121"/>
      <c r="AQ113" s="121"/>
      <c r="AR113" s="121"/>
      <c r="AS113" s="121">
        <f t="shared" ref="AS113:AY113" si="326">COUNTIF(AS75:AS110,"x")</f>
        <v>0</v>
      </c>
      <c r="AT113" s="121">
        <f t="shared" si="326"/>
        <v>0</v>
      </c>
      <c r="AU113" s="121">
        <f t="shared" si="326"/>
        <v>0</v>
      </c>
      <c r="AV113" s="121">
        <f t="shared" si="326"/>
        <v>24</v>
      </c>
      <c r="AW113" s="121">
        <f t="shared" si="326"/>
        <v>0</v>
      </c>
      <c r="AX113" s="121">
        <f t="shared" si="326"/>
        <v>0</v>
      </c>
      <c r="AY113" s="121">
        <f t="shared" si="326"/>
        <v>0</v>
      </c>
      <c r="AZ113" s="121"/>
      <c r="BA113" s="125">
        <f>SUM(BA75:BA110)</f>
        <v>24</v>
      </c>
      <c r="BB113" s="125">
        <f>SUM(BB75:BB110)</f>
        <v>0</v>
      </c>
      <c r="BC113" s="121">
        <f>SUM(BC75:BC110)</f>
        <v>24</v>
      </c>
      <c r="BD113" s="348"/>
    </row>
    <row r="114" spans="1:56" s="120" customFormat="1" ht="30" hidden="1" customHeight="1" x14ac:dyDescent="0.2">
      <c r="A114" s="1"/>
      <c r="B114" s="130"/>
      <c r="C114" s="131"/>
      <c r="D114" s="131"/>
      <c r="E114" s="131"/>
      <c r="F114" s="131"/>
      <c r="G114" s="131"/>
      <c r="H114" s="131"/>
      <c r="I114" s="131"/>
      <c r="J114" s="131"/>
      <c r="K114" s="131"/>
      <c r="L114" s="131"/>
      <c r="M114" s="132">
        <f>M113*6</f>
        <v>0</v>
      </c>
      <c r="N114" s="132">
        <f>N113*5.5</f>
        <v>0</v>
      </c>
      <c r="O114" s="132">
        <f>O113*5</f>
        <v>0</v>
      </c>
      <c r="P114" s="132">
        <f>P113*4.5</f>
        <v>0</v>
      </c>
      <c r="Q114" s="132">
        <f>Q113*4</f>
        <v>0</v>
      </c>
      <c r="R114" s="132">
        <f>R113*3.5</f>
        <v>0</v>
      </c>
      <c r="S114" s="132">
        <f>S113*3</f>
        <v>0</v>
      </c>
      <c r="T114" s="132">
        <f>T113*2.5</f>
        <v>0</v>
      </c>
      <c r="U114" s="132">
        <f>U113*2</f>
        <v>0</v>
      </c>
      <c r="V114" s="132">
        <f>V113*1.5</f>
        <v>0</v>
      </c>
      <c r="W114" s="132">
        <f>W113*1</f>
        <v>0</v>
      </c>
      <c r="X114" s="133" t="e">
        <f>ROUND((K118/K116)*2,0)/2</f>
        <v>#DIV/0!</v>
      </c>
      <c r="Y114" s="131"/>
      <c r="Z114" s="131"/>
      <c r="AA114" s="131"/>
      <c r="AB114" s="131"/>
      <c r="AC114" s="131"/>
      <c r="AD114" s="131"/>
      <c r="AE114" s="131"/>
      <c r="AF114" s="131"/>
      <c r="AG114" s="136"/>
      <c r="AI114" s="124" t="e">
        <f>SUM(#REF!)</f>
        <v>#REF!</v>
      </c>
      <c r="AJ114" s="121">
        <f>AI113-AJ113</f>
        <v>0</v>
      </c>
      <c r="AK114" s="121">
        <f>AI113-AK113</f>
        <v>0</v>
      </c>
      <c r="AL114" s="50">
        <f>AX113+AY113</f>
        <v>0</v>
      </c>
      <c r="AM114" s="50">
        <f>SUM(AV113:AY113)</f>
        <v>24</v>
      </c>
      <c r="AN114" s="50">
        <f>AW113</f>
        <v>0</v>
      </c>
      <c r="AO114" s="121"/>
      <c r="AP114" s="121"/>
      <c r="AQ114" s="121"/>
      <c r="AR114" s="121"/>
      <c r="AS114" s="121"/>
      <c r="AT114" s="121"/>
      <c r="AU114" s="121"/>
      <c r="AV114" s="121"/>
      <c r="AW114" s="121"/>
      <c r="AX114" s="126" t="s">
        <v>179</v>
      </c>
      <c r="AY114" s="121">
        <f>SUM(AS113:AY113)</f>
        <v>24</v>
      </c>
      <c r="AZ114" s="121"/>
      <c r="BA114" s="121"/>
      <c r="BB114" s="121"/>
      <c r="BC114" s="121"/>
      <c r="BD114" s="348"/>
    </row>
    <row r="115" spans="1:56" ht="48.75" customHeight="1" x14ac:dyDescent="0.25">
      <c r="A115" s="1"/>
      <c r="B115" s="372" t="s">
        <v>60</v>
      </c>
      <c r="C115" s="372"/>
      <c r="D115" s="372"/>
      <c r="E115" s="372"/>
      <c r="F115" s="372"/>
      <c r="G115" s="372"/>
      <c r="H115" s="372"/>
      <c r="I115" s="372"/>
      <c r="J115" s="372"/>
      <c r="K115" s="373">
        <f>AI113</f>
        <v>24</v>
      </c>
      <c r="L115" s="374"/>
      <c r="M115" s="482" t="str">
        <f>IF(AK116&gt;0,"Non tutte le competenze operative valutate. Giustificare dove mancante"," ")</f>
        <v>Non tutte le competenze operative valutate. Giustificare dove mancante</v>
      </c>
      <c r="N115" s="483"/>
      <c r="O115" s="483"/>
      <c r="P115" s="483"/>
      <c r="Q115" s="483"/>
      <c r="R115" s="483"/>
      <c r="S115" s="483"/>
      <c r="T115" s="483"/>
      <c r="U115" s="483"/>
      <c r="V115" s="377" t="s">
        <v>211</v>
      </c>
      <c r="W115" s="377"/>
      <c r="X115" s="377"/>
      <c r="Y115" s="377"/>
      <c r="Z115" s="377"/>
      <c r="AA115" s="377"/>
      <c r="AB115" s="377"/>
      <c r="AC115" s="377"/>
      <c r="AD115" s="377"/>
      <c r="AE115" s="377"/>
      <c r="AF115" s="377"/>
      <c r="AG115" s="377"/>
      <c r="AH115" s="149" t="str">
        <f>IF(BC113&gt;0,"Tabella non completa - si prega di verificare sopra"," ")</f>
        <v>Tabella non completa - si prega di verificare sopra</v>
      </c>
      <c r="AI115" s="137" t="s">
        <v>178</v>
      </c>
      <c r="AJ115" s="123" t="s">
        <v>176</v>
      </c>
      <c r="AK115" s="122"/>
      <c r="AL115" s="138" t="s">
        <v>180</v>
      </c>
      <c r="AM115" s="138" t="s">
        <v>181</v>
      </c>
      <c r="AN115" s="110" t="s">
        <v>183</v>
      </c>
      <c r="AO115" s="51"/>
      <c r="AP115" s="51"/>
      <c r="AQ115" s="51"/>
      <c r="AR115" s="51"/>
      <c r="AS115" s="51"/>
      <c r="AT115" s="51"/>
      <c r="AU115" s="51"/>
      <c r="AV115" s="51"/>
      <c r="AW115" s="51"/>
      <c r="AX115" s="51"/>
      <c r="AY115" s="51"/>
      <c r="AZ115" s="51"/>
      <c r="BA115" s="51"/>
      <c r="BB115" s="51"/>
      <c r="BC115" s="51"/>
      <c r="BD115" s="348"/>
    </row>
    <row r="116" spans="1:56" ht="48.75" customHeight="1" x14ac:dyDescent="0.35">
      <c r="A116" s="1"/>
      <c r="B116" s="372" t="s">
        <v>61</v>
      </c>
      <c r="C116" s="372"/>
      <c r="D116" s="372"/>
      <c r="E116" s="372"/>
      <c r="F116" s="372"/>
      <c r="G116" s="372"/>
      <c r="H116" s="372"/>
      <c r="I116" s="372"/>
      <c r="J116" s="372"/>
      <c r="K116" s="373">
        <f>AK114</f>
        <v>0</v>
      </c>
      <c r="L116" s="374"/>
      <c r="M116" s="417" t="str">
        <f>IF(AL114&gt;0,"Valido solo 1 voto per riga"," ")</f>
        <v xml:space="preserve"> </v>
      </c>
      <c r="N116" s="418"/>
      <c r="O116" s="418"/>
      <c r="P116" s="418"/>
      <c r="Q116" s="418"/>
      <c r="R116" s="418"/>
      <c r="S116" s="418"/>
      <c r="T116" s="418"/>
      <c r="U116" s="419"/>
      <c r="V116" s="385"/>
      <c r="W116" s="386"/>
      <c r="X116" s="386"/>
      <c r="Y116" s="386"/>
      <c r="Z116" s="386"/>
      <c r="AA116" s="386"/>
      <c r="AB116" s="386"/>
      <c r="AC116" s="386"/>
      <c r="AD116" s="386"/>
      <c r="AE116" s="386"/>
      <c r="AF116" s="386"/>
      <c r="AG116" s="387"/>
      <c r="AH116" s="148"/>
      <c r="AI116" s="51"/>
      <c r="AJ116" s="139" t="s">
        <v>254</v>
      </c>
      <c r="AK116" s="184">
        <f>AJ113</f>
        <v>24</v>
      </c>
      <c r="AL116" s="51"/>
      <c r="AM116" s="51"/>
      <c r="AN116" s="51"/>
      <c r="AO116" s="51"/>
      <c r="AP116" s="51"/>
      <c r="AQ116" s="51"/>
      <c r="AR116" s="51"/>
      <c r="AS116" s="51"/>
      <c r="AT116" s="51"/>
      <c r="AU116" s="51"/>
      <c r="AV116" s="51"/>
      <c r="AW116" s="51"/>
      <c r="AX116" s="51"/>
      <c r="AY116" s="51"/>
      <c r="AZ116" s="51"/>
      <c r="BA116" s="51"/>
      <c r="BB116" s="51"/>
      <c r="BC116" s="51"/>
      <c r="BD116" s="348"/>
    </row>
    <row r="117" spans="1:56" ht="48.75" customHeight="1" thickBot="1" x14ac:dyDescent="0.4">
      <c r="A117" s="1"/>
      <c r="B117" s="394" t="s">
        <v>155</v>
      </c>
      <c r="C117" s="395"/>
      <c r="D117" s="484" t="s">
        <v>404</v>
      </c>
      <c r="E117" s="396"/>
      <c r="F117" s="396"/>
      <c r="G117" s="396"/>
      <c r="H117" s="396"/>
      <c r="I117" s="396"/>
      <c r="J117" s="397"/>
      <c r="K117" s="398">
        <f>K116*6</f>
        <v>0</v>
      </c>
      <c r="L117" s="399"/>
      <c r="M117" s="417" t="str">
        <f>IF(BA113&gt;0,"Aggiungere le voci mancanti"," ")</f>
        <v>Aggiungere le voci mancanti</v>
      </c>
      <c r="N117" s="418"/>
      <c r="O117" s="418"/>
      <c r="P117" s="418"/>
      <c r="Q117" s="418"/>
      <c r="R117" s="418"/>
      <c r="S117" s="418"/>
      <c r="T117" s="418"/>
      <c r="U117" s="419"/>
      <c r="V117" s="388"/>
      <c r="W117" s="389"/>
      <c r="X117" s="389"/>
      <c r="Y117" s="389"/>
      <c r="Z117" s="389"/>
      <c r="AA117" s="389"/>
      <c r="AB117" s="389"/>
      <c r="AC117" s="389"/>
      <c r="AD117" s="389"/>
      <c r="AE117" s="389"/>
      <c r="AF117" s="389"/>
      <c r="AG117" s="390"/>
      <c r="AH117" s="148"/>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348"/>
    </row>
    <row r="118" spans="1:56" ht="48.75" customHeight="1" thickTop="1" thickBot="1" x14ac:dyDescent="0.4">
      <c r="A118" s="1"/>
      <c r="B118" s="106" t="str">
        <f>IF(AM114&gt;0,"X",X113)</f>
        <v>X</v>
      </c>
      <c r="C118" s="104" t="s">
        <v>240</v>
      </c>
      <c r="D118" s="410" t="s">
        <v>405</v>
      </c>
      <c r="E118" s="396"/>
      <c r="F118" s="396"/>
      <c r="G118" s="396"/>
      <c r="H118" s="396"/>
      <c r="I118" s="396"/>
      <c r="J118" s="397"/>
      <c r="K118" s="398">
        <f>SUM(M114:W114)</f>
        <v>0</v>
      </c>
      <c r="L118" s="399"/>
      <c r="M118" s="485" t="s">
        <v>406</v>
      </c>
      <c r="N118" s="486"/>
      <c r="O118" s="486"/>
      <c r="P118" s="486"/>
      <c r="Q118" s="486"/>
      <c r="R118" s="486"/>
      <c r="S118" s="380" t="str">
        <f>IF(AM114&gt;0,"X",X114)</f>
        <v>X</v>
      </c>
      <c r="T118" s="381"/>
      <c r="U118" s="105" t="s">
        <v>154</v>
      </c>
      <c r="V118" s="391"/>
      <c r="W118" s="392"/>
      <c r="X118" s="392"/>
      <c r="Y118" s="392"/>
      <c r="Z118" s="392"/>
      <c r="AA118" s="392"/>
      <c r="AB118" s="392"/>
      <c r="AC118" s="392"/>
      <c r="AD118" s="392"/>
      <c r="AE118" s="392"/>
      <c r="AF118" s="392"/>
      <c r="AG118" s="393"/>
      <c r="AH118" s="148"/>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348"/>
    </row>
    <row r="119" spans="1:56" ht="36" customHeight="1" x14ac:dyDescent="0.35">
      <c r="A119" s="24"/>
      <c r="B119" s="371" t="s">
        <v>407</v>
      </c>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148"/>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348"/>
    </row>
  </sheetData>
  <sheetProtection password="CC79" sheet="1" objects="1" scenarios="1" formatRows="0" selectLockedCells="1"/>
  <mergeCells count="209">
    <mergeCell ref="B46:AG46"/>
    <mergeCell ref="BH71:BH72"/>
    <mergeCell ref="BI71:BI72"/>
    <mergeCell ref="BG71:BG72"/>
    <mergeCell ref="BF71:BF72"/>
    <mergeCell ref="AI71:AI72"/>
    <mergeCell ref="AJ71:AJ72"/>
    <mergeCell ref="AK71:AK72"/>
    <mergeCell ref="AL71:AL72"/>
    <mergeCell ref="AM71:AM72"/>
    <mergeCell ref="AN71:AN72"/>
    <mergeCell ref="AO71:AO72"/>
    <mergeCell ref="AP71:AP72"/>
    <mergeCell ref="AQ71:AQ72"/>
    <mergeCell ref="AR71:AR72"/>
    <mergeCell ref="AZ71:AZ72"/>
    <mergeCell ref="BA71:BA72"/>
    <mergeCell ref="BB71:BB72"/>
    <mergeCell ref="BC71:BC72"/>
    <mergeCell ref="BE71:BE72"/>
    <mergeCell ref="AH71:AH72"/>
    <mergeCell ref="AH67:AH68"/>
    <mergeCell ref="AH69:AH70"/>
    <mergeCell ref="X67:AG72"/>
    <mergeCell ref="B67:L72"/>
    <mergeCell ref="M65:M72"/>
    <mergeCell ref="N65:N72"/>
    <mergeCell ref="O65:O72"/>
    <mergeCell ref="P65:P72"/>
    <mergeCell ref="Q65:Q72"/>
    <mergeCell ref="R65:R72"/>
    <mergeCell ref="B57:H57"/>
    <mergeCell ref="B48:O50"/>
    <mergeCell ref="Q48:AG50"/>
    <mergeCell ref="T53:V53"/>
    <mergeCell ref="P53:S53"/>
    <mergeCell ref="H56:K56"/>
    <mergeCell ref="T65:T72"/>
    <mergeCell ref="M63:AG63"/>
    <mergeCell ref="B52:C55"/>
    <mergeCell ref="D52:F55"/>
    <mergeCell ref="G52:O55"/>
    <mergeCell ref="W52:AG58"/>
    <mergeCell ref="Q54:U54"/>
    <mergeCell ref="Q56:U56"/>
    <mergeCell ref="B61:AG61"/>
    <mergeCell ref="E28:G28"/>
    <mergeCell ref="J28:N28"/>
    <mergeCell ref="B37:AG37"/>
    <mergeCell ref="E30:N30"/>
    <mergeCell ref="B44:AG44"/>
    <mergeCell ref="B38:AG38"/>
    <mergeCell ref="B39:AG39"/>
    <mergeCell ref="B35:AG35"/>
    <mergeCell ref="B42:AG42"/>
    <mergeCell ref="B36:AG36"/>
    <mergeCell ref="B40:AG40"/>
    <mergeCell ref="AH19:AH20"/>
    <mergeCell ref="E21:N21"/>
    <mergeCell ref="T12:AG12"/>
    <mergeCell ref="B14:D14"/>
    <mergeCell ref="E14:N14"/>
    <mergeCell ref="T14:AG14"/>
    <mergeCell ref="E16:N16"/>
    <mergeCell ref="T16:AG16"/>
    <mergeCell ref="AH11:AH16"/>
    <mergeCell ref="B18:D18"/>
    <mergeCell ref="E18:N18"/>
    <mergeCell ref="T18:AG18"/>
    <mergeCell ref="AH33:AH34"/>
    <mergeCell ref="C80:L80"/>
    <mergeCell ref="X80:AG80"/>
    <mergeCell ref="C81:L81"/>
    <mergeCell ref="X81:AG81"/>
    <mergeCell ref="AH26:AH29"/>
    <mergeCell ref="AH30:AH32"/>
    <mergeCell ref="AH2:AH7"/>
    <mergeCell ref="X4:AG4"/>
    <mergeCell ref="A15:D17"/>
    <mergeCell ref="B10:D10"/>
    <mergeCell ref="AH24:AH25"/>
    <mergeCell ref="B43:AG43"/>
    <mergeCell ref="AH21:AH22"/>
    <mergeCell ref="L4:U4"/>
    <mergeCell ref="E10:N10"/>
    <mergeCell ref="T10:AG10"/>
    <mergeCell ref="B12:D12"/>
    <mergeCell ref="E12:J12"/>
    <mergeCell ref="K12:L12"/>
    <mergeCell ref="M12:N12"/>
    <mergeCell ref="A2:J5"/>
    <mergeCell ref="L2:U2"/>
    <mergeCell ref="X2:AD2"/>
    <mergeCell ref="AF2:AG2"/>
    <mergeCell ref="X75:AG75"/>
    <mergeCell ref="C76:L76"/>
    <mergeCell ref="X76:AG76"/>
    <mergeCell ref="C77:L77"/>
    <mergeCell ref="X77:AG77"/>
    <mergeCell ref="C78:L78"/>
    <mergeCell ref="X78:AG78"/>
    <mergeCell ref="C79:L79"/>
    <mergeCell ref="X79:AG79"/>
    <mergeCell ref="B7:AG7"/>
    <mergeCell ref="T28:AG28"/>
    <mergeCell ref="B26:D27"/>
    <mergeCell ref="AB31:AG32"/>
    <mergeCell ref="T32:AA32"/>
    <mergeCell ref="T33:AA33"/>
    <mergeCell ref="AB30:AG30"/>
    <mergeCell ref="H28:I28"/>
    <mergeCell ref="B32:D32"/>
    <mergeCell ref="E32:N32"/>
    <mergeCell ref="T30:AA30"/>
    <mergeCell ref="B33:N33"/>
    <mergeCell ref="E24:N24"/>
    <mergeCell ref="E26:N26"/>
    <mergeCell ref="AH50:AH56"/>
    <mergeCell ref="AH57:AH65"/>
    <mergeCell ref="C84:L84"/>
    <mergeCell ref="X84:AG84"/>
    <mergeCell ref="C85:L85"/>
    <mergeCell ref="X85:AG85"/>
    <mergeCell ref="C86:L86"/>
    <mergeCell ref="X86:AG86"/>
    <mergeCell ref="U65:U72"/>
    <mergeCell ref="V65:V72"/>
    <mergeCell ref="W65:W72"/>
    <mergeCell ref="B62:L62"/>
    <mergeCell ref="B63:L63"/>
    <mergeCell ref="B65:L66"/>
    <mergeCell ref="C82:L82"/>
    <mergeCell ref="X82:AG82"/>
    <mergeCell ref="C83:AG83"/>
    <mergeCell ref="X65:AG65"/>
    <mergeCell ref="X66:AG66"/>
    <mergeCell ref="C73:L73"/>
    <mergeCell ref="X73:AG73"/>
    <mergeCell ref="S65:S72"/>
    <mergeCell ref="C74:AG74"/>
    <mergeCell ref="C75:L75"/>
    <mergeCell ref="C89:L89"/>
    <mergeCell ref="X89:AG89"/>
    <mergeCell ref="C90:AG90"/>
    <mergeCell ref="C91:L91"/>
    <mergeCell ref="X91:AG91"/>
    <mergeCell ref="C92:L92"/>
    <mergeCell ref="X92:AG92"/>
    <mergeCell ref="C87:L87"/>
    <mergeCell ref="X87:AG87"/>
    <mergeCell ref="C88:L88"/>
    <mergeCell ref="X88:AG88"/>
    <mergeCell ref="C96:L96"/>
    <mergeCell ref="X96:AG96"/>
    <mergeCell ref="C97:L97"/>
    <mergeCell ref="X97:AG97"/>
    <mergeCell ref="C93:L93"/>
    <mergeCell ref="X93:AG93"/>
    <mergeCell ref="C94:AG94"/>
    <mergeCell ref="C95:L95"/>
    <mergeCell ref="X95:AG95"/>
    <mergeCell ref="C106:L106"/>
    <mergeCell ref="X106:AG106"/>
    <mergeCell ref="C102:L102"/>
    <mergeCell ref="X102:AG102"/>
    <mergeCell ref="C98:L98"/>
    <mergeCell ref="X98:AG98"/>
    <mergeCell ref="C107:L107"/>
    <mergeCell ref="X107:AG107"/>
    <mergeCell ref="C108:AG108"/>
    <mergeCell ref="C100:AG100"/>
    <mergeCell ref="C101:L101"/>
    <mergeCell ref="X101:AG101"/>
    <mergeCell ref="C99:L99"/>
    <mergeCell ref="X99:AG99"/>
    <mergeCell ref="C103:L103"/>
    <mergeCell ref="X103:AG103"/>
    <mergeCell ref="C104:AG104"/>
    <mergeCell ref="C105:L105"/>
    <mergeCell ref="X105:AG105"/>
    <mergeCell ref="C109:L109"/>
    <mergeCell ref="X109:AG109"/>
    <mergeCell ref="C110:L110"/>
    <mergeCell ref="X110:AG110"/>
    <mergeCell ref="K117:L117"/>
    <mergeCell ref="M117:U117"/>
    <mergeCell ref="D118:J118"/>
    <mergeCell ref="K118:L118"/>
    <mergeCell ref="M118:R118"/>
    <mergeCell ref="S118:T118"/>
    <mergeCell ref="B119:AG119"/>
    <mergeCell ref="BI111:BI112"/>
    <mergeCell ref="BD111:BD119"/>
    <mergeCell ref="C111:L111"/>
    <mergeCell ref="X111:AG111"/>
    <mergeCell ref="BE111:BE112"/>
    <mergeCell ref="BF111:BF112"/>
    <mergeCell ref="BG111:BG112"/>
    <mergeCell ref="BH111:BH112"/>
    <mergeCell ref="B115:J115"/>
    <mergeCell ref="K115:L115"/>
    <mergeCell ref="M115:U115"/>
    <mergeCell ref="V115:AG115"/>
    <mergeCell ref="B116:J116"/>
    <mergeCell ref="K116:L116"/>
    <mergeCell ref="M116:U116"/>
    <mergeCell ref="V116:AG118"/>
    <mergeCell ref="B117:C117"/>
    <mergeCell ref="D117:J117"/>
  </mergeCells>
  <conditionalFormatting sqref="M116">
    <cfRule type="cellIs" dxfId="80" priority="1018" operator="equal">
      <formula>" "</formula>
    </cfRule>
  </conditionalFormatting>
  <conditionalFormatting sqref="M115">
    <cfRule type="cellIs" dxfId="79" priority="1020" operator="equal">
      <formula>" "</formula>
    </cfRule>
  </conditionalFormatting>
  <conditionalFormatting sqref="M117">
    <cfRule type="cellIs" dxfId="78" priority="1019" operator="equal">
      <formula>" "</formula>
    </cfRule>
  </conditionalFormatting>
  <conditionalFormatting sqref="X75:X79 X84:X86 X91:X92 X95:X97 X101 X105:X106 X109:X110">
    <cfRule type="expression" dxfId="77" priority="1000">
      <formula>AV75="x"</formula>
    </cfRule>
    <cfRule type="expression" dxfId="76" priority="1001">
      <formula>BD75=2</formula>
    </cfRule>
    <cfRule type="expression" dxfId="75" priority="1002">
      <formula>AM75&gt;0</formula>
    </cfRule>
  </conditionalFormatting>
  <conditionalFormatting sqref="AG75:AG79 AG84:AG86 AG91:AG92 AG95:AG97 AG101 AG105:AG106 AG109:AG110">
    <cfRule type="expression" dxfId="74" priority="1003">
      <formula>#REF!="x"</formula>
    </cfRule>
    <cfRule type="expression" dxfId="73" priority="1004">
      <formula>#REF!=2</formula>
    </cfRule>
    <cfRule type="expression" dxfId="72" priority="1005">
      <formula>AV75&gt;0</formula>
    </cfRule>
  </conditionalFormatting>
  <conditionalFormatting sqref="Y75:AF79 Y84:AF86 Y91:AF92 Y95:AF97 Y101:AF101 Y105:AF106 Y109:AF110">
    <cfRule type="expression" dxfId="71" priority="1006">
      <formula>AW75="x"</formula>
    </cfRule>
    <cfRule type="expression" dxfId="70" priority="1007">
      <formula>#REF!=2</formula>
    </cfRule>
    <cfRule type="expression" dxfId="69" priority="1008">
      <formula>AN75&gt;0</formula>
    </cfRule>
  </conditionalFormatting>
  <conditionalFormatting sqref="AH75:AH79 AH84:AH86 AH91:AH92 AH95:AH97 AH101 AH105:AH106 AH109:AH110">
    <cfRule type="cellIs" dxfId="68" priority="815" operator="equal">
      <formula>" "</formula>
    </cfRule>
    <cfRule type="expression" dxfId="67" priority="816">
      <formula>AM75=1</formula>
    </cfRule>
  </conditionalFormatting>
  <conditionalFormatting sqref="X80">
    <cfRule type="expression" dxfId="66" priority="59">
      <formula>AV80="x"</formula>
    </cfRule>
    <cfRule type="expression" dxfId="65" priority="60">
      <formula>BD80=2</formula>
    </cfRule>
    <cfRule type="expression" dxfId="64" priority="61">
      <formula>AM80&gt;0</formula>
    </cfRule>
  </conditionalFormatting>
  <conditionalFormatting sqref="AG80">
    <cfRule type="expression" dxfId="63" priority="62">
      <formula>#REF!="x"</formula>
    </cfRule>
    <cfRule type="expression" dxfId="62" priority="63">
      <formula>#REF!=2</formula>
    </cfRule>
    <cfRule type="expression" dxfId="61" priority="64">
      <formula>AV80&gt;0</formula>
    </cfRule>
  </conditionalFormatting>
  <conditionalFormatting sqref="Y80:AF80">
    <cfRule type="expression" dxfId="60" priority="65">
      <formula>AW80="x"</formula>
    </cfRule>
    <cfRule type="expression" dxfId="59" priority="66">
      <formula>#REF!=2</formula>
    </cfRule>
    <cfRule type="expression" dxfId="58" priority="67">
      <formula>AN80&gt;0</formula>
    </cfRule>
  </conditionalFormatting>
  <conditionalFormatting sqref="AH80">
    <cfRule type="cellIs" dxfId="57" priority="57" operator="equal">
      <formula>" "</formula>
    </cfRule>
    <cfRule type="expression" dxfId="56" priority="58">
      <formula>AM80=1</formula>
    </cfRule>
  </conditionalFormatting>
  <conditionalFormatting sqref="X81">
    <cfRule type="expression" dxfId="55" priority="48">
      <formula>AV81="x"</formula>
    </cfRule>
    <cfRule type="expression" dxfId="54" priority="49">
      <formula>BD81=2</formula>
    </cfRule>
    <cfRule type="expression" dxfId="53" priority="50">
      <formula>AM81&gt;0</formula>
    </cfRule>
  </conditionalFormatting>
  <conditionalFormatting sqref="AG81">
    <cfRule type="expression" dxfId="52" priority="51">
      <formula>#REF!="x"</formula>
    </cfRule>
    <cfRule type="expression" dxfId="51" priority="52">
      <formula>#REF!=2</formula>
    </cfRule>
    <cfRule type="expression" dxfId="50" priority="53">
      <formula>AV81&gt;0</formula>
    </cfRule>
  </conditionalFormatting>
  <conditionalFormatting sqref="Y81:AF81">
    <cfRule type="expression" dxfId="49" priority="54">
      <formula>AW81="x"</formula>
    </cfRule>
    <cfRule type="expression" dxfId="48" priority="55">
      <formula>#REF!=2</formula>
    </cfRule>
    <cfRule type="expression" dxfId="47" priority="56">
      <formula>AN81&gt;0</formula>
    </cfRule>
  </conditionalFormatting>
  <conditionalFormatting sqref="AH81">
    <cfRule type="cellIs" dxfId="46" priority="46" operator="equal">
      <formula>" "</formula>
    </cfRule>
    <cfRule type="expression" dxfId="45" priority="47">
      <formula>AM81=1</formula>
    </cfRule>
  </conditionalFormatting>
  <conditionalFormatting sqref="X87">
    <cfRule type="expression" dxfId="44" priority="37">
      <formula>AV87="x"</formula>
    </cfRule>
    <cfRule type="expression" dxfId="43" priority="38">
      <formula>BD87=2</formula>
    </cfRule>
    <cfRule type="expression" dxfId="42" priority="39">
      <formula>AM87&gt;0</formula>
    </cfRule>
  </conditionalFormatting>
  <conditionalFormatting sqref="AG87">
    <cfRule type="expression" dxfId="41" priority="40">
      <formula>#REF!="x"</formula>
    </cfRule>
    <cfRule type="expression" dxfId="40" priority="41">
      <formula>#REF!=2</formula>
    </cfRule>
    <cfRule type="expression" dxfId="39" priority="42">
      <formula>AV87&gt;0</formula>
    </cfRule>
  </conditionalFormatting>
  <conditionalFormatting sqref="Y87:AF87">
    <cfRule type="expression" dxfId="38" priority="43">
      <formula>AW87="x"</formula>
    </cfRule>
    <cfRule type="expression" dxfId="37" priority="44">
      <formula>#REF!=2</formula>
    </cfRule>
    <cfRule type="expression" dxfId="36" priority="45">
      <formula>AN87&gt;0</formula>
    </cfRule>
  </conditionalFormatting>
  <conditionalFormatting sqref="AH87">
    <cfRule type="cellIs" dxfId="35" priority="35" operator="equal">
      <formula>" "</formula>
    </cfRule>
    <cfRule type="expression" dxfId="34" priority="36">
      <formula>AM87=1</formula>
    </cfRule>
  </conditionalFormatting>
  <conditionalFormatting sqref="X88">
    <cfRule type="expression" dxfId="33" priority="26">
      <formula>AV88="x"</formula>
    </cfRule>
    <cfRule type="expression" dxfId="32" priority="27">
      <formula>BD88=2</formula>
    </cfRule>
    <cfRule type="expression" dxfId="31" priority="28">
      <formula>AM88&gt;0</formula>
    </cfRule>
  </conditionalFormatting>
  <conditionalFormatting sqref="AG88">
    <cfRule type="expression" dxfId="30" priority="29">
      <formula>#REF!="x"</formula>
    </cfRule>
    <cfRule type="expression" dxfId="29" priority="30">
      <formula>#REF!=2</formula>
    </cfRule>
    <cfRule type="expression" dxfId="28" priority="31">
      <formula>AV88&gt;0</formula>
    </cfRule>
  </conditionalFormatting>
  <conditionalFormatting sqref="Y88:AF88">
    <cfRule type="expression" dxfId="27" priority="32">
      <formula>AW88="x"</formula>
    </cfRule>
    <cfRule type="expression" dxfId="26" priority="33">
      <formula>#REF!=2</formula>
    </cfRule>
    <cfRule type="expression" dxfId="25" priority="34">
      <formula>AN88&gt;0</formula>
    </cfRule>
  </conditionalFormatting>
  <conditionalFormatting sqref="AH88">
    <cfRule type="cellIs" dxfId="24" priority="24" operator="equal">
      <formula>" "</formula>
    </cfRule>
    <cfRule type="expression" dxfId="23" priority="25">
      <formula>AM88=1</formula>
    </cfRule>
  </conditionalFormatting>
  <conditionalFormatting sqref="X98">
    <cfRule type="expression" dxfId="22" priority="15">
      <formula>AV98="x"</formula>
    </cfRule>
    <cfRule type="expression" dxfId="21" priority="16">
      <formula>BD98=2</formula>
    </cfRule>
    <cfRule type="expression" dxfId="20" priority="17">
      <formula>AM98&gt;0</formula>
    </cfRule>
  </conditionalFormatting>
  <conditionalFormatting sqref="AG98">
    <cfRule type="expression" dxfId="19" priority="18">
      <formula>#REF!="x"</formula>
    </cfRule>
    <cfRule type="expression" dxfId="18" priority="19">
      <formula>#REF!=2</formula>
    </cfRule>
    <cfRule type="expression" dxfId="17" priority="20">
      <formula>AV98&gt;0</formula>
    </cfRule>
  </conditionalFormatting>
  <conditionalFormatting sqref="Y98:AF98">
    <cfRule type="expression" dxfId="16" priority="21">
      <formula>AW98="x"</formula>
    </cfRule>
    <cfRule type="expression" dxfId="15" priority="22">
      <formula>#REF!=2</formula>
    </cfRule>
    <cfRule type="expression" dxfId="14" priority="23">
      <formula>AN98&gt;0</formula>
    </cfRule>
  </conditionalFormatting>
  <conditionalFormatting sqref="AH98">
    <cfRule type="cellIs" dxfId="13" priority="13" operator="equal">
      <formula>" "</formula>
    </cfRule>
    <cfRule type="expression" dxfId="12" priority="14">
      <formula>AM98=1</formula>
    </cfRule>
  </conditionalFormatting>
  <conditionalFormatting sqref="X102">
    <cfRule type="expression" dxfId="11" priority="4">
      <formula>AV102="x"</formula>
    </cfRule>
    <cfRule type="expression" dxfId="10" priority="5">
      <formula>BD102=2</formula>
    </cfRule>
    <cfRule type="expression" dxfId="9" priority="6">
      <formula>AM102&gt;0</formula>
    </cfRule>
  </conditionalFormatting>
  <conditionalFormatting sqref="AG102">
    <cfRule type="expression" dxfId="8" priority="7">
      <formula>#REF!="x"</formula>
    </cfRule>
    <cfRule type="expression" dxfId="7" priority="8">
      <formula>#REF!=2</formula>
    </cfRule>
    <cfRule type="expression" dxfId="6" priority="9">
      <formula>AV102&gt;0</formula>
    </cfRule>
  </conditionalFormatting>
  <conditionalFormatting sqref="Y102:AF102">
    <cfRule type="expression" dxfId="5" priority="10">
      <formula>AW102="x"</formula>
    </cfRule>
    <cfRule type="expression" dxfId="4" priority="11">
      <formula>#REF!=2</formula>
    </cfRule>
    <cfRule type="expression" dxfId="3" priority="12">
      <formula>AN102&gt;0</formula>
    </cfRule>
  </conditionalFormatting>
  <conditionalFormatting sqref="AH102">
    <cfRule type="cellIs" dxfId="2" priority="2" operator="equal">
      <formula>" "</formula>
    </cfRule>
    <cfRule type="expression" dxfId="1" priority="3">
      <formula>AM102=1</formula>
    </cfRule>
  </conditionalFormatting>
  <conditionalFormatting sqref="AH115">
    <cfRule type="cellIs" dxfId="0" priority="1" operator="equal">
      <formula>" "</formula>
    </cfRule>
  </conditionalFormatting>
  <hyperlinks>
    <hyperlink ref="T30" display="ce.qu@kanton.ch" xr:uid="{00000000-0004-0000-0200-000000000000}"/>
    <hyperlink ref="X66:AG66" display="Collegamento all'elenco delle professioni" xr:uid="{00000000-0004-0000-0200-000001000000}"/>
  </hyperlinks>
  <pageMargins left="0.39370078740157483" right="0.19685039370078741" top="0.39370078740157483" bottom="0.39370078740157483" header="0.31496062992125984" footer="0.11811023622047245"/>
  <pageSetup paperSize="9" scale="44" fitToHeight="0" orientation="portrait" r:id="rId1"/>
  <headerFooter scaleWithDoc="0">
    <oddFooter>&amp;C&amp;"Arial,Standard"&amp;10Pagina&amp;"Arial,Fett" &amp;P&amp;"Arial,Standard"/&amp;N</oddFooter>
  </headerFooter>
  <rowBreaks count="1" manualBreakCount="1">
    <brk id="59" max="16383" man="1"/>
  </rowBreaks>
  <ignoredErrors>
    <ignoredError sqref="T30 A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O155"/>
  <sheetViews>
    <sheetView showGridLines="0" zoomScale="80" zoomScaleNormal="80" workbookViewId="0">
      <selection activeCell="G7" sqref="G7:I7"/>
    </sheetView>
  </sheetViews>
  <sheetFormatPr baseColWidth="10" defaultColWidth="11.42578125" defaultRowHeight="14.25" x14ac:dyDescent="0.2"/>
  <cols>
    <col min="1" max="1" width="1.85546875" style="81" customWidth="1"/>
    <col min="2" max="2" width="0.85546875" style="81" customWidth="1"/>
    <col min="3" max="3" width="71.85546875" style="81" customWidth="1"/>
    <col min="4" max="4" width="0.85546875" style="81" customWidth="1"/>
    <col min="5" max="5" width="3.42578125" style="81" customWidth="1"/>
    <col min="6" max="6" width="3.7109375" style="81" customWidth="1"/>
    <col min="7" max="7" width="0.85546875" style="81" customWidth="1"/>
    <col min="8" max="8" width="71.85546875" style="81" customWidth="1"/>
    <col min="9" max="9" width="0.85546875" style="81" customWidth="1"/>
    <col min="10" max="11" width="3.7109375" style="81" customWidth="1"/>
    <col min="12" max="12" width="0.85546875" style="81" customWidth="1"/>
    <col min="13" max="13" width="70.85546875" style="81" customWidth="1"/>
    <col min="14" max="14" width="0.85546875" style="81" customWidth="1"/>
    <col min="15" max="15" width="2.7109375" style="81" customWidth="1"/>
    <col min="16" max="16384" width="11.42578125" style="81"/>
  </cols>
  <sheetData>
    <row r="1" spans="1:15" ht="30" customHeight="1" x14ac:dyDescent="0.4">
      <c r="A1" s="2"/>
      <c r="B1" s="526" t="s">
        <v>116</v>
      </c>
      <c r="C1" s="526"/>
      <c r="D1" s="526"/>
      <c r="E1" s="31"/>
      <c r="F1" s="2"/>
      <c r="G1" s="526" t="s">
        <v>117</v>
      </c>
      <c r="H1" s="526"/>
      <c r="I1" s="526"/>
      <c r="J1" s="68"/>
      <c r="K1" s="2"/>
      <c r="L1" s="526" t="s">
        <v>118</v>
      </c>
      <c r="M1" s="526"/>
      <c r="N1" s="526"/>
      <c r="O1" s="80"/>
    </row>
    <row r="2" spans="1:15" s="83" customFormat="1" ht="90" customHeight="1" thickBot="1" x14ac:dyDescent="0.3">
      <c r="A2" s="33"/>
      <c r="B2" s="527" t="s">
        <v>142</v>
      </c>
      <c r="C2" s="527"/>
      <c r="D2" s="527"/>
      <c r="E2" s="32"/>
      <c r="F2" s="15"/>
      <c r="G2" s="527" t="s">
        <v>121</v>
      </c>
      <c r="H2" s="527"/>
      <c r="I2" s="527"/>
      <c r="J2" s="59"/>
      <c r="K2" s="33"/>
      <c r="L2" s="527" t="s">
        <v>122</v>
      </c>
      <c r="M2" s="527"/>
      <c r="N2" s="527"/>
      <c r="O2" s="82"/>
    </row>
    <row r="3" spans="1:15" ht="3" customHeight="1" thickTop="1" x14ac:dyDescent="0.2">
      <c r="B3" s="93"/>
      <c r="C3" s="94"/>
      <c r="D3" s="95"/>
      <c r="G3" s="93"/>
      <c r="H3" s="94"/>
      <c r="I3" s="95"/>
      <c r="L3" s="93"/>
      <c r="M3" s="94"/>
      <c r="N3" s="95"/>
    </row>
    <row r="4" spans="1:15" ht="160.5" customHeight="1" x14ac:dyDescent="0.2">
      <c r="B4" s="96"/>
      <c r="C4" s="101"/>
      <c r="D4" s="97"/>
      <c r="G4" s="96"/>
      <c r="H4" s="34"/>
      <c r="I4" s="97"/>
      <c r="L4" s="96"/>
      <c r="M4" s="34"/>
      <c r="N4" s="97"/>
    </row>
    <row r="5" spans="1:15" ht="3" customHeight="1" thickBot="1" x14ac:dyDescent="0.25">
      <c r="B5" s="98"/>
      <c r="C5" s="99"/>
      <c r="D5" s="100"/>
      <c r="G5" s="98"/>
      <c r="H5" s="99"/>
      <c r="I5" s="100"/>
      <c r="L5" s="98"/>
      <c r="M5" s="99"/>
      <c r="N5" s="100"/>
    </row>
    <row r="6" spans="1:15" ht="21.75" customHeight="1" thickTop="1" x14ac:dyDescent="0.2"/>
    <row r="7" spans="1:15" ht="157.5" customHeight="1" x14ac:dyDescent="0.2">
      <c r="A7" s="2"/>
      <c r="B7" s="528" t="s">
        <v>158</v>
      </c>
      <c r="C7" s="262"/>
      <c r="D7" s="262"/>
      <c r="E7" s="67"/>
      <c r="F7" s="2"/>
      <c r="G7" s="524" t="s">
        <v>159</v>
      </c>
      <c r="H7" s="525"/>
      <c r="I7" s="525"/>
      <c r="J7" s="2"/>
      <c r="K7" s="2"/>
      <c r="L7" s="529" t="s">
        <v>160</v>
      </c>
      <c r="M7" s="262"/>
      <c r="N7" s="262"/>
      <c r="O7" s="84"/>
    </row>
    <row r="8" spans="1:15" ht="101.25" customHeight="1" x14ac:dyDescent="0.2"/>
    <row r="9" spans="1:15" ht="101.25" customHeight="1" x14ac:dyDescent="0.2"/>
    <row r="10" spans="1:15" ht="101.25" customHeight="1" x14ac:dyDescent="0.2"/>
    <row r="11" spans="1:15" ht="101.25" customHeight="1" x14ac:dyDescent="0.2"/>
    <row r="12" spans="1:15" ht="101.25" customHeight="1" x14ac:dyDescent="0.2"/>
    <row r="13" spans="1:15" ht="101.25" customHeight="1" x14ac:dyDescent="0.2"/>
    <row r="14" spans="1:15" ht="101.25" customHeight="1" x14ac:dyDescent="0.2"/>
    <row r="15" spans="1:15" ht="101.25" customHeight="1" x14ac:dyDescent="0.2"/>
    <row r="16" spans="1:15" ht="101.25" customHeight="1" x14ac:dyDescent="0.2"/>
    <row r="17" ht="101.25" customHeight="1" x14ac:dyDescent="0.2"/>
    <row r="18" ht="101.25" customHeight="1" x14ac:dyDescent="0.2"/>
    <row r="19" ht="101.25" customHeight="1" x14ac:dyDescent="0.2"/>
    <row r="20" ht="101.25" customHeight="1" x14ac:dyDescent="0.2"/>
    <row r="21" ht="101.25" customHeight="1" x14ac:dyDescent="0.2"/>
    <row r="22" ht="101.25" customHeight="1" x14ac:dyDescent="0.2"/>
    <row r="23" ht="101.25" customHeight="1" x14ac:dyDescent="0.2"/>
    <row r="24" ht="101.25" customHeight="1" x14ac:dyDescent="0.2"/>
    <row r="25" ht="101.25" customHeight="1" x14ac:dyDescent="0.2"/>
    <row r="26" ht="101.25" customHeight="1" x14ac:dyDescent="0.2"/>
    <row r="27" ht="101.25" customHeight="1" x14ac:dyDescent="0.2"/>
    <row r="28" ht="101.25" customHeight="1" x14ac:dyDescent="0.2"/>
    <row r="29" ht="101.25" customHeight="1" x14ac:dyDescent="0.2"/>
    <row r="30" ht="101.25" customHeight="1" x14ac:dyDescent="0.2"/>
    <row r="31" ht="101.25" customHeight="1" x14ac:dyDescent="0.2"/>
    <row r="32" ht="101.25" customHeight="1" x14ac:dyDescent="0.2"/>
    <row r="33" ht="101.25" customHeight="1" x14ac:dyDescent="0.2"/>
    <row r="34" ht="101.25" customHeight="1" x14ac:dyDescent="0.2"/>
    <row r="35" ht="101.25" customHeight="1" x14ac:dyDescent="0.2"/>
    <row r="36" ht="101.25" customHeight="1" x14ac:dyDescent="0.2"/>
    <row r="37" ht="101.25" customHeight="1" x14ac:dyDescent="0.2"/>
    <row r="38" ht="101.25" customHeight="1" x14ac:dyDescent="0.2"/>
    <row r="39" ht="101.25" customHeight="1" x14ac:dyDescent="0.2"/>
    <row r="40" ht="101.25" customHeight="1" x14ac:dyDescent="0.2"/>
    <row r="41" ht="101.25" customHeight="1" x14ac:dyDescent="0.2"/>
    <row r="42" ht="101.25" customHeight="1" x14ac:dyDescent="0.2"/>
    <row r="43" ht="101.25" customHeight="1" x14ac:dyDescent="0.2"/>
    <row r="44" ht="101.25" customHeight="1" x14ac:dyDescent="0.2"/>
    <row r="45" ht="101.25" customHeight="1" x14ac:dyDescent="0.2"/>
    <row r="46" ht="101.25" customHeight="1" x14ac:dyDescent="0.2"/>
    <row r="47" ht="101.25" customHeight="1" x14ac:dyDescent="0.2"/>
    <row r="48" ht="101.25" customHeight="1" x14ac:dyDescent="0.2"/>
    <row r="49" ht="101.25" customHeight="1" x14ac:dyDescent="0.2"/>
    <row r="50" ht="101.25" customHeight="1" x14ac:dyDescent="0.2"/>
    <row r="51" ht="101.25" customHeight="1" x14ac:dyDescent="0.2"/>
    <row r="52" ht="101.25" customHeight="1" x14ac:dyDescent="0.2"/>
    <row r="53" ht="101.25" customHeight="1" x14ac:dyDescent="0.2"/>
    <row r="54" ht="101.25" customHeight="1" x14ac:dyDescent="0.2"/>
    <row r="55" ht="101.25" customHeight="1" x14ac:dyDescent="0.2"/>
    <row r="56" ht="101.25" customHeight="1" x14ac:dyDescent="0.2"/>
    <row r="57" ht="101.25" customHeight="1" x14ac:dyDescent="0.2"/>
    <row r="58" ht="101.25" customHeight="1" x14ac:dyDescent="0.2"/>
    <row r="59" ht="101.25" customHeight="1" x14ac:dyDescent="0.2"/>
    <row r="60" ht="101.25" customHeight="1" x14ac:dyDescent="0.2"/>
    <row r="61" ht="101.25" customHeight="1" x14ac:dyDescent="0.2"/>
    <row r="62" ht="101.25" customHeight="1" x14ac:dyDescent="0.2"/>
    <row r="63" ht="101.25" customHeight="1" x14ac:dyDescent="0.2"/>
    <row r="64" ht="101.25" customHeight="1" x14ac:dyDescent="0.2"/>
    <row r="65" ht="101.25" customHeight="1" x14ac:dyDescent="0.2"/>
    <row r="66" ht="101.25" customHeight="1" x14ac:dyDescent="0.2"/>
    <row r="67" ht="101.25" customHeight="1" x14ac:dyDescent="0.2"/>
    <row r="68" ht="101.25" customHeight="1" x14ac:dyDescent="0.2"/>
    <row r="69" ht="101.25" customHeight="1" x14ac:dyDescent="0.2"/>
    <row r="70" ht="101.25" customHeight="1" x14ac:dyDescent="0.2"/>
    <row r="71" ht="101.25" customHeight="1" x14ac:dyDescent="0.2"/>
    <row r="72" ht="101.25" customHeight="1" x14ac:dyDescent="0.2"/>
    <row r="73" ht="101.25" customHeight="1" x14ac:dyDescent="0.2"/>
    <row r="74" ht="101.25" customHeight="1" x14ac:dyDescent="0.2"/>
    <row r="75" ht="101.25" customHeight="1" x14ac:dyDescent="0.2"/>
    <row r="76" ht="101.25" customHeight="1" x14ac:dyDescent="0.2"/>
    <row r="77" ht="101.25" customHeight="1" x14ac:dyDescent="0.2"/>
    <row r="78" ht="101.25" customHeight="1" x14ac:dyDescent="0.2"/>
    <row r="79" ht="101.25" customHeight="1" x14ac:dyDescent="0.2"/>
    <row r="80" ht="101.25" customHeight="1" x14ac:dyDescent="0.2"/>
    <row r="81" ht="101.25" customHeight="1" x14ac:dyDescent="0.2"/>
    <row r="82" ht="101.25" customHeight="1" x14ac:dyDescent="0.2"/>
    <row r="83" ht="101.25" customHeight="1" x14ac:dyDescent="0.2"/>
    <row r="84" ht="101.25" customHeight="1" x14ac:dyDescent="0.2"/>
    <row r="85" ht="101.25" customHeight="1" x14ac:dyDescent="0.2"/>
    <row r="86" ht="101.25" customHeight="1" x14ac:dyDescent="0.2"/>
    <row r="87" ht="101.25" customHeight="1" x14ac:dyDescent="0.2"/>
    <row r="88" ht="101.25" customHeight="1" x14ac:dyDescent="0.2"/>
    <row r="89" ht="101.25" customHeight="1" x14ac:dyDescent="0.2"/>
    <row r="90" ht="101.25" customHeight="1" x14ac:dyDescent="0.2"/>
    <row r="91" ht="101.25" customHeight="1" x14ac:dyDescent="0.2"/>
    <row r="92" ht="101.25" customHeight="1" x14ac:dyDescent="0.2"/>
    <row r="93" ht="101.25" customHeight="1" x14ac:dyDescent="0.2"/>
    <row r="94" ht="101.25" customHeight="1" x14ac:dyDescent="0.2"/>
    <row r="95" ht="101.25" customHeight="1" x14ac:dyDescent="0.2"/>
    <row r="96" ht="101.25" customHeight="1" x14ac:dyDescent="0.2"/>
    <row r="97" ht="101.25" customHeight="1" x14ac:dyDescent="0.2"/>
    <row r="98" ht="101.25" customHeight="1" x14ac:dyDescent="0.2"/>
    <row r="99" ht="101.25" customHeight="1" x14ac:dyDescent="0.2"/>
    <row r="100" ht="101.25" customHeight="1" x14ac:dyDescent="0.2"/>
    <row r="101" ht="101.25" customHeight="1" x14ac:dyDescent="0.2"/>
    <row r="102" ht="101.25" customHeight="1" x14ac:dyDescent="0.2"/>
    <row r="103" ht="101.25" customHeight="1" x14ac:dyDescent="0.2"/>
    <row r="104" ht="101.25" customHeight="1" x14ac:dyDescent="0.2"/>
    <row r="105" ht="101.25" customHeight="1" x14ac:dyDescent="0.2"/>
    <row r="106" ht="101.25" customHeight="1" x14ac:dyDescent="0.2"/>
    <row r="107" ht="101.25" customHeight="1" x14ac:dyDescent="0.2"/>
    <row r="108" ht="101.25" customHeight="1" x14ac:dyDescent="0.2"/>
    <row r="109" ht="101.25" customHeight="1" x14ac:dyDescent="0.2"/>
    <row r="110" ht="101.25" customHeight="1" x14ac:dyDescent="0.2"/>
    <row r="111" ht="101.25" customHeight="1" x14ac:dyDescent="0.2"/>
    <row r="112" ht="101.25" customHeight="1" x14ac:dyDescent="0.2"/>
    <row r="113" ht="101.25" customHeight="1" x14ac:dyDescent="0.2"/>
    <row r="114" ht="101.25" customHeight="1" x14ac:dyDescent="0.2"/>
    <row r="115" ht="101.25" customHeight="1" x14ac:dyDescent="0.2"/>
    <row r="116" ht="101.25" customHeight="1" x14ac:dyDescent="0.2"/>
    <row r="117" ht="101.25" customHeight="1" x14ac:dyDescent="0.2"/>
    <row r="118" ht="101.25" customHeight="1" x14ac:dyDescent="0.2"/>
    <row r="119" ht="101.25" customHeight="1" x14ac:dyDescent="0.2"/>
    <row r="120" ht="101.25" customHeight="1" x14ac:dyDescent="0.2"/>
    <row r="121" ht="101.25" customHeight="1" x14ac:dyDescent="0.2"/>
    <row r="122" ht="101.25" customHeight="1" x14ac:dyDescent="0.2"/>
    <row r="123" ht="101.25" customHeight="1" x14ac:dyDescent="0.2"/>
    <row r="124" ht="101.25" customHeight="1" x14ac:dyDescent="0.2"/>
    <row r="125" ht="101.25" customHeight="1" x14ac:dyDescent="0.2"/>
    <row r="126" ht="101.25" customHeight="1" x14ac:dyDescent="0.2"/>
    <row r="127" ht="101.25" customHeight="1" x14ac:dyDescent="0.2"/>
    <row r="128" ht="101.25" customHeight="1" x14ac:dyDescent="0.2"/>
    <row r="129" ht="101.25" customHeight="1" x14ac:dyDescent="0.2"/>
    <row r="130" ht="101.25" customHeight="1" x14ac:dyDescent="0.2"/>
    <row r="131" ht="101.25" customHeight="1" x14ac:dyDescent="0.2"/>
    <row r="132" ht="101.25" customHeight="1" x14ac:dyDescent="0.2"/>
    <row r="133" ht="101.25" customHeight="1" x14ac:dyDescent="0.2"/>
    <row r="134" ht="101.25" customHeight="1" x14ac:dyDescent="0.2"/>
    <row r="135" ht="101.25" customHeight="1" x14ac:dyDescent="0.2"/>
    <row r="136" ht="101.25" customHeight="1" x14ac:dyDescent="0.2"/>
    <row r="137" ht="101.25" customHeight="1" x14ac:dyDescent="0.2"/>
    <row r="138" ht="101.25" customHeight="1" x14ac:dyDescent="0.2"/>
    <row r="139" ht="101.25" customHeight="1" x14ac:dyDescent="0.2"/>
    <row r="140" ht="101.25" customHeight="1" x14ac:dyDescent="0.2"/>
    <row r="141" ht="101.25" customHeight="1" x14ac:dyDescent="0.2"/>
    <row r="142" ht="101.25" customHeight="1" x14ac:dyDescent="0.2"/>
    <row r="143" ht="101.25" customHeight="1" x14ac:dyDescent="0.2"/>
    <row r="144" ht="101.25" customHeight="1" x14ac:dyDescent="0.2"/>
    <row r="145" ht="101.25" customHeight="1" x14ac:dyDescent="0.2"/>
    <row r="146" ht="101.25" customHeight="1" x14ac:dyDescent="0.2"/>
    <row r="147" ht="101.25" customHeight="1" x14ac:dyDescent="0.2"/>
    <row r="148" ht="101.25" customHeight="1" x14ac:dyDescent="0.2"/>
    <row r="149" ht="101.25" customHeight="1" x14ac:dyDescent="0.2"/>
    <row r="150" ht="101.25" customHeight="1" x14ac:dyDescent="0.2"/>
    <row r="151" ht="101.25" customHeight="1" x14ac:dyDescent="0.2"/>
    <row r="152" ht="101.25" customHeight="1" x14ac:dyDescent="0.2"/>
    <row r="153" ht="101.25" customHeight="1" x14ac:dyDescent="0.2"/>
    <row r="154" ht="101.25" customHeight="1" x14ac:dyDescent="0.2"/>
    <row r="155" ht="101.25" customHeight="1" x14ac:dyDescent="0.2"/>
  </sheetData>
  <sheetProtection algorithmName="SHA-512" hashValue="C1lXcbk+vY8Wd17SLeKLZO750JJvE8fRCMblQ2F8uhbRT8Zu0IQN4MKJX8SfPq5NGdSjM3IkDOkPTB/aPAJpUg==" saltValue="zXuAR5VdGkAA7qAR4/5cew==" spinCount="100000" sheet="1" scenarios="1"/>
  <mergeCells count="9">
    <mergeCell ref="G7:I7"/>
    <mergeCell ref="G1:I1"/>
    <mergeCell ref="L1:N1"/>
    <mergeCell ref="L2:N2"/>
    <mergeCell ref="B2:D2"/>
    <mergeCell ref="B1:D1"/>
    <mergeCell ref="G2:I2"/>
    <mergeCell ref="B7:D7"/>
    <mergeCell ref="L7:N7"/>
  </mergeCells>
  <pageMargins left="0.25" right="0.25" top="0.75" bottom="0.75" header="0.3" footer="0.3"/>
  <pageSetup paperSize="9"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B1:C22"/>
  <sheetViews>
    <sheetView showGridLines="0" topLeftCell="B10" zoomScale="80" zoomScaleNormal="80" workbookViewId="0">
      <selection activeCell="B25" sqref="B25"/>
    </sheetView>
  </sheetViews>
  <sheetFormatPr baseColWidth="10" defaultColWidth="11.42578125" defaultRowHeight="15" x14ac:dyDescent="0.2"/>
  <cols>
    <col min="1" max="1" width="1.42578125" style="73" customWidth="1"/>
    <col min="2" max="2" width="83.140625" style="74" customWidth="1"/>
    <col min="3" max="3" width="140.7109375" style="73" customWidth="1"/>
    <col min="4" max="16384" width="11.42578125" style="73"/>
  </cols>
  <sheetData>
    <row r="1" spans="2:3" ht="60.75" customHeight="1" x14ac:dyDescent="0.2">
      <c r="B1" s="532" t="s">
        <v>224</v>
      </c>
      <c r="C1" s="532"/>
    </row>
    <row r="2" spans="2:3" ht="5.25" customHeight="1" x14ac:dyDescent="0.2"/>
    <row r="3" spans="2:3" ht="51" x14ac:dyDescent="0.2">
      <c r="B3" s="170" t="s">
        <v>412</v>
      </c>
      <c r="C3" s="168" t="s">
        <v>255</v>
      </c>
    </row>
    <row r="4" spans="2:3" s="72" customFormat="1" ht="6" customHeight="1" x14ac:dyDescent="0.25"/>
    <row r="5" spans="2:3" ht="42" customHeight="1" x14ac:dyDescent="0.2">
      <c r="B5" s="171"/>
      <c r="C5" s="168" t="s">
        <v>235</v>
      </c>
    </row>
    <row r="6" spans="2:3" s="75" customFormat="1" ht="6" customHeight="1" x14ac:dyDescent="0.3"/>
    <row r="7" spans="2:3" ht="38.25" x14ac:dyDescent="0.2">
      <c r="B7" s="172" t="s">
        <v>413</v>
      </c>
      <c r="C7" s="168" t="s">
        <v>225</v>
      </c>
    </row>
    <row r="8" spans="2:3" s="75" customFormat="1" ht="6" customHeight="1" x14ac:dyDescent="0.3"/>
    <row r="9" spans="2:3" ht="38.25" x14ac:dyDescent="0.2">
      <c r="B9" s="170" t="s">
        <v>414</v>
      </c>
      <c r="C9" s="168" t="s">
        <v>226</v>
      </c>
    </row>
    <row r="10" spans="2:3" s="76" customFormat="1" ht="6" customHeight="1" x14ac:dyDescent="0.3"/>
    <row r="11" spans="2:3" ht="38.25" x14ac:dyDescent="0.2">
      <c r="B11" s="170" t="s">
        <v>415</v>
      </c>
      <c r="C11" s="168" t="s">
        <v>227</v>
      </c>
    </row>
    <row r="12" spans="2:3" s="75" customFormat="1" ht="6" customHeight="1" x14ac:dyDescent="0.3"/>
    <row r="13" spans="2:3" ht="38.25" x14ac:dyDescent="0.2">
      <c r="B13" s="170" t="s">
        <v>416</v>
      </c>
      <c r="C13" s="168" t="s">
        <v>228</v>
      </c>
    </row>
    <row r="14" spans="2:3" s="75" customFormat="1" ht="6" customHeight="1" x14ac:dyDescent="0.3">
      <c r="C14" s="169"/>
    </row>
    <row r="15" spans="2:3" ht="47.25" x14ac:dyDescent="0.2">
      <c r="B15" s="173" t="s">
        <v>417</v>
      </c>
      <c r="C15" s="168" t="s">
        <v>231</v>
      </c>
    </row>
    <row r="16" spans="2:3" s="75" customFormat="1" ht="6" customHeight="1" x14ac:dyDescent="0.3">
      <c r="C16" s="169"/>
    </row>
    <row r="17" spans="2:3" ht="38.25" x14ac:dyDescent="0.2">
      <c r="B17" s="174" t="s">
        <v>418</v>
      </c>
      <c r="C17" s="168" t="s">
        <v>232</v>
      </c>
    </row>
    <row r="18" spans="2:3" s="77" customFormat="1" ht="15" customHeight="1" x14ac:dyDescent="0.3">
      <c r="B18" s="78"/>
      <c r="C18" s="169"/>
    </row>
    <row r="19" spans="2:3" ht="64.5" customHeight="1" x14ac:dyDescent="0.2">
      <c r="B19" s="533" t="s">
        <v>229</v>
      </c>
      <c r="C19" s="533"/>
    </row>
    <row r="20" spans="2:3" ht="54.75" customHeight="1" x14ac:dyDescent="0.2">
      <c r="B20" s="531" t="s">
        <v>230</v>
      </c>
      <c r="C20" s="531"/>
    </row>
    <row r="21" spans="2:3" ht="67.5" customHeight="1" x14ac:dyDescent="0.2">
      <c r="B21" s="530" t="s">
        <v>411</v>
      </c>
      <c r="C21" s="530"/>
    </row>
    <row r="22" spans="2:3" ht="53.25" customHeight="1" x14ac:dyDescent="0.2">
      <c r="B22" s="531" t="s">
        <v>234</v>
      </c>
      <c r="C22" s="531"/>
    </row>
  </sheetData>
  <sheetProtection selectLockedCells="1"/>
  <mergeCells count="5">
    <mergeCell ref="B21:C21"/>
    <mergeCell ref="B22:C22"/>
    <mergeCell ref="B1:C1"/>
    <mergeCell ref="B19:C19"/>
    <mergeCell ref="B20:C20"/>
  </mergeCells>
  <hyperlinks>
    <hyperlink ref="B17" r:id="rId1" xr:uid="{D2AABEF0-53B2-4B04-B97E-30DE26B7201E}"/>
  </hyperlinks>
  <pageMargins left="0.25" right="0.25" top="0.75" bottom="0.75" header="0.3" footer="0.3"/>
  <pageSetup paperSize="9" scale="65"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28DA5FD50D98C41AACC98036A7B301B" ma:contentTypeVersion="2" ma:contentTypeDescription="Ein neues Dokument erstellen." ma:contentTypeScope="" ma:versionID="4800179b4ad2d1be97dc006c6e505375">
  <xsd:schema xmlns:xsd="http://www.w3.org/2001/XMLSchema" xmlns:xs="http://www.w3.org/2001/XMLSchema" xmlns:p="http://schemas.microsoft.com/office/2006/metadata/properties" xmlns:ns2="16b96d95-ec10-4ecd-9fa9-789a6a7a84cf" targetNamespace="http://schemas.microsoft.com/office/2006/metadata/properties" ma:root="true" ma:fieldsID="02bd7b8480aa5d9b837075c4a35841db" ns2:_="">
    <xsd:import namespace="16b96d95-ec10-4ecd-9fa9-789a6a7a84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96d95-ec10-4ecd-9fa9-789a6a7a8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B87807-12D5-4468-8296-0E3689AA4DCE}">
  <ds:schemaRefs>
    <ds:schemaRef ds:uri="http://schemas.microsoft.com/sharepoint/v3/contenttype/forms"/>
  </ds:schemaRefs>
</ds:datastoreItem>
</file>

<file path=customXml/itemProps2.xml><?xml version="1.0" encoding="utf-8"?>
<ds:datastoreItem xmlns:ds="http://schemas.openxmlformats.org/officeDocument/2006/customXml" ds:itemID="{6A52C847-AC96-41F1-9F2C-497C689DC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96d95-ec10-4ecd-9fa9-789a6a7a8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7266C6-55C1-4322-BF13-CD688FD19AEF}">
  <ds:schemaRefs>
    <ds:schemaRef ds:uri="16b96d95-ec10-4ecd-9fa9-789a6a7a84c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Deutsch</vt:lpstr>
      <vt:lpstr>Français</vt:lpstr>
      <vt:lpstr>Italiano</vt:lpstr>
      <vt:lpstr>sig.</vt:lpstr>
      <vt:lpstr>int.</vt:lpstr>
      <vt:lpstr>Deutsch!Impression_des_titres</vt:lpstr>
      <vt:lpstr>Français!Impression_des_titres</vt:lpstr>
      <vt:lpstr>Italiano!Impression_des_titres</vt:lpstr>
      <vt:lpstr>Deutsch!Zone_d_impression</vt:lpstr>
      <vt:lpstr>Français!Zone_d_impression</vt:lpstr>
      <vt:lpstr>int.!Zone_d_impression</vt:lpstr>
      <vt:lpstr>Italiano!Zone_d_impression</vt:lpstr>
      <vt:lpstr>sig.!Zone_d_impression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Düby Christoph, ERZ-MBA-ABB</dc:creator>
  <cp:lastModifiedBy>Colette Marchand</cp:lastModifiedBy>
  <cp:lastPrinted>2021-05-03T13:13:23Z</cp:lastPrinted>
  <dcterms:created xsi:type="dcterms:W3CDTF">2020-03-30T14:57:10Z</dcterms:created>
  <dcterms:modified xsi:type="dcterms:W3CDTF">2021-05-03T13:13:27Z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0x010100C28DA5FD50D98C41AACC98036A7B301B</vt:lpwstr>
  </property>
</Properties>
</file>