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SFP\5 Gestion_Formation\B_Professions\Santé-Social\Santé\ASSC CFC\Examens\EFA\2020\Convocation ASSC\Corona Ancienne OrFo\"/>
    </mc:Choice>
  </mc:AlternateContent>
  <bookViews>
    <workbookView xWindow="0" yWindow="0" windowWidth="28800" windowHeight="10800"/>
  </bookViews>
  <sheets>
    <sheet name="Deutsch" sheetId="31" r:id="rId1"/>
    <sheet name="Français" sheetId="27" state="hidden" r:id="rId2"/>
    <sheet name="Italiano" sheetId="28" state="hidden" r:id="rId3"/>
    <sheet name="sig." sheetId="5" r:id="rId4"/>
    <sheet name="int." sheetId="29" state="hidden" r:id="rId5"/>
  </sheets>
  <definedNames>
    <definedName name="_xlnm.Print_Titles" localSheetId="0">Deutsch!$1:$5</definedName>
    <definedName name="_xlnm.Print_Titles" localSheetId="1">Français!$1:$5</definedName>
    <definedName name="_xlnm.Print_Titles" localSheetId="2">Italiano!$1:$5</definedName>
    <definedName name="_xlnm.Print_Area" localSheetId="0">Deutsch!$A$1:$AG$150</definedName>
    <definedName name="_xlnm.Print_Area" localSheetId="1">Français!$A$1:$AG$150</definedName>
    <definedName name="_xlnm.Print_Area" localSheetId="4">int.!$A$1:$C$22</definedName>
    <definedName name="_xlnm.Print_Area" localSheetId="2">Italiano!$A$1:$AG$150</definedName>
    <definedName name="_xlnm.Print_Area" localSheetId="3">sig.!$A:$O</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9" i="28" l="1"/>
  <c r="S149" i="28"/>
  <c r="AM75" i="27"/>
  <c r="AP75" i="27"/>
  <c r="AR75" i="27"/>
  <c r="AV75" i="27"/>
  <c r="AV144" i="27"/>
  <c r="AW75" i="27"/>
  <c r="AW144" i="27"/>
  <c r="AX75" i="27"/>
  <c r="AX144" i="27"/>
  <c r="AY75" i="27"/>
  <c r="AY144" i="27"/>
  <c r="AM145" i="27"/>
  <c r="B149" i="27"/>
  <c r="S149" i="27"/>
  <c r="AM75" i="31"/>
  <c r="AP75" i="31"/>
  <c r="AR75" i="31"/>
  <c r="AV75" i="31"/>
  <c r="AV144" i="31"/>
  <c r="AW75" i="31"/>
  <c r="AW144" i="31"/>
  <c r="AX75" i="31"/>
  <c r="AX144" i="31"/>
  <c r="AY75" i="31"/>
  <c r="AY144" i="31"/>
  <c r="AM145" i="31"/>
  <c r="B149" i="31"/>
  <c r="S149" i="31"/>
  <c r="AI144" i="27"/>
  <c r="W144" i="27"/>
  <c r="W145" i="27"/>
  <c r="V144" i="27"/>
  <c r="V145" i="27"/>
  <c r="U144" i="27"/>
  <c r="U145" i="27"/>
  <c r="T144" i="27"/>
  <c r="T145" i="27"/>
  <c r="S144" i="27"/>
  <c r="S145" i="27"/>
  <c r="R144" i="27"/>
  <c r="R145" i="27"/>
  <c r="Q144" i="27"/>
  <c r="Q145" i="27"/>
  <c r="P144" i="27"/>
  <c r="P145" i="27"/>
  <c r="O144" i="27"/>
  <c r="O145" i="27"/>
  <c r="N144" i="27"/>
  <c r="N145" i="27"/>
  <c r="M144" i="27"/>
  <c r="M145" i="27"/>
  <c r="BG141" i="27"/>
  <c r="BE141" i="27"/>
  <c r="AN141" i="27"/>
  <c r="AQ141" i="27"/>
  <c r="AM141" i="27"/>
  <c r="AP141" i="27"/>
  <c r="AL141" i="27"/>
  <c r="AO141" i="27"/>
  <c r="BG140" i="27"/>
  <c r="BE140" i="27"/>
  <c r="AN140" i="27"/>
  <c r="AQ140" i="27"/>
  <c r="AM140" i="27"/>
  <c r="AP140" i="27"/>
  <c r="AL140" i="27"/>
  <c r="AO140" i="27"/>
  <c r="BI139" i="27"/>
  <c r="BG137" i="27"/>
  <c r="BE137" i="27"/>
  <c r="AN137" i="27"/>
  <c r="AQ137" i="27"/>
  <c r="AM137" i="27"/>
  <c r="AP137" i="27"/>
  <c r="AL137" i="27"/>
  <c r="AO137" i="27"/>
  <c r="BI136" i="27"/>
  <c r="BG134" i="27"/>
  <c r="BE134" i="27"/>
  <c r="AN134" i="27"/>
  <c r="AQ134" i="27"/>
  <c r="AM134" i="27"/>
  <c r="AP134" i="27"/>
  <c r="AL134" i="27"/>
  <c r="AO134" i="27"/>
  <c r="BG133" i="27"/>
  <c r="BE133" i="27"/>
  <c r="AN133" i="27"/>
  <c r="AQ133" i="27"/>
  <c r="AM133" i="27"/>
  <c r="AP133" i="27"/>
  <c r="AL133" i="27"/>
  <c r="AO133" i="27"/>
  <c r="BG132" i="27"/>
  <c r="BE132" i="27"/>
  <c r="AN132" i="27"/>
  <c r="AM132" i="27"/>
  <c r="AP132" i="27"/>
  <c r="AL132" i="27"/>
  <c r="BI131" i="27"/>
  <c r="BG129" i="27"/>
  <c r="BE129" i="27"/>
  <c r="AN129" i="27"/>
  <c r="AQ129" i="27"/>
  <c r="AM129" i="27"/>
  <c r="AP129" i="27"/>
  <c r="AL129" i="27"/>
  <c r="BG128" i="27"/>
  <c r="BE128" i="27"/>
  <c r="AN128" i="27"/>
  <c r="AQ128" i="27"/>
  <c r="AM128" i="27"/>
  <c r="AL128" i="27"/>
  <c r="BI127" i="27"/>
  <c r="BG125" i="27"/>
  <c r="BE125" i="27"/>
  <c r="AN125" i="27"/>
  <c r="AQ125" i="27"/>
  <c r="AM125" i="27"/>
  <c r="AL125" i="27"/>
  <c r="AO125" i="27"/>
  <c r="BG124" i="27"/>
  <c r="BE124" i="27"/>
  <c r="AN124" i="27"/>
  <c r="AQ124" i="27"/>
  <c r="AM124" i="27"/>
  <c r="AP124" i="27"/>
  <c r="AL124" i="27"/>
  <c r="AO124" i="27"/>
  <c r="BI123" i="27"/>
  <c r="BG121" i="27"/>
  <c r="BE121" i="27"/>
  <c r="AN121" i="27"/>
  <c r="AQ121" i="27"/>
  <c r="AM121" i="27"/>
  <c r="AP121" i="27"/>
  <c r="AL121" i="27"/>
  <c r="AO121" i="27"/>
  <c r="BI120" i="27"/>
  <c r="BG118" i="27"/>
  <c r="BE118" i="27"/>
  <c r="AN118" i="27"/>
  <c r="AQ118" i="27"/>
  <c r="AM118" i="27"/>
  <c r="AL118" i="27"/>
  <c r="AO118" i="27"/>
  <c r="BG117" i="27"/>
  <c r="BE117" i="27"/>
  <c r="AN117" i="27"/>
  <c r="AM117" i="27"/>
  <c r="AP117" i="27"/>
  <c r="AL117" i="27"/>
  <c r="BI116" i="27"/>
  <c r="BG114" i="27"/>
  <c r="BE114" i="27"/>
  <c r="AN114" i="27"/>
  <c r="AM114" i="27"/>
  <c r="AP114" i="27"/>
  <c r="AL114" i="27"/>
  <c r="AO114" i="27"/>
  <c r="BG113" i="27"/>
  <c r="BE113" i="27"/>
  <c r="AN113" i="27"/>
  <c r="AM113" i="27"/>
  <c r="AP113" i="27"/>
  <c r="AL113" i="27"/>
  <c r="BI112" i="27"/>
  <c r="BG110" i="27"/>
  <c r="BE110" i="27"/>
  <c r="AN110" i="27"/>
  <c r="AQ110" i="27"/>
  <c r="AM110" i="27"/>
  <c r="AP110" i="27"/>
  <c r="AL110" i="27"/>
  <c r="AO110" i="27"/>
  <c r="BG109" i="27"/>
  <c r="BE109" i="27"/>
  <c r="AN109" i="27"/>
  <c r="AM109" i="27"/>
  <c r="AP109" i="27"/>
  <c r="AL109" i="27"/>
  <c r="AO109" i="27"/>
  <c r="BI108" i="27"/>
  <c r="BG106" i="27"/>
  <c r="BE106" i="27"/>
  <c r="AN106" i="27"/>
  <c r="AQ106" i="27"/>
  <c r="AM106" i="27"/>
  <c r="AL106" i="27"/>
  <c r="AO106" i="27"/>
  <c r="BG105" i="27"/>
  <c r="BE105" i="27"/>
  <c r="AN105" i="27"/>
  <c r="AQ105" i="27"/>
  <c r="AM105" i="27"/>
  <c r="AP105" i="27"/>
  <c r="AL105" i="27"/>
  <c r="AO105" i="27"/>
  <c r="BI104" i="27"/>
  <c r="BG102" i="27"/>
  <c r="BE102" i="27"/>
  <c r="AN102" i="27"/>
  <c r="AQ102" i="27"/>
  <c r="AM102" i="27"/>
  <c r="AP102" i="27"/>
  <c r="AL102" i="27"/>
  <c r="AO102" i="27"/>
  <c r="BG101" i="27"/>
  <c r="BE101" i="27"/>
  <c r="AN101" i="27"/>
  <c r="AM101" i="27"/>
  <c r="AP101" i="27"/>
  <c r="AL101" i="27"/>
  <c r="AO101" i="27"/>
  <c r="BG100" i="27"/>
  <c r="BE100" i="27"/>
  <c r="AN100" i="27"/>
  <c r="AM100" i="27"/>
  <c r="AP100" i="27"/>
  <c r="AL100" i="27"/>
  <c r="BG99" i="27"/>
  <c r="BE99" i="27"/>
  <c r="AN99" i="27"/>
  <c r="AQ99" i="27"/>
  <c r="AM99" i="27"/>
  <c r="AL99" i="27"/>
  <c r="AO99" i="27"/>
  <c r="BG98" i="27"/>
  <c r="BE98" i="27"/>
  <c r="AN98" i="27"/>
  <c r="AQ98" i="27"/>
  <c r="AM98" i="27"/>
  <c r="AP98" i="27"/>
  <c r="AL98" i="27"/>
  <c r="AO98" i="27"/>
  <c r="BG97" i="27"/>
  <c r="BE97" i="27"/>
  <c r="AN97" i="27"/>
  <c r="AM97" i="27"/>
  <c r="AP97" i="27"/>
  <c r="AL97" i="27"/>
  <c r="AO97" i="27"/>
  <c r="BG96" i="27"/>
  <c r="BE96" i="27"/>
  <c r="AN96" i="27"/>
  <c r="AM96" i="27"/>
  <c r="AP96" i="27"/>
  <c r="AL96" i="27"/>
  <c r="BG95" i="27"/>
  <c r="BE95" i="27"/>
  <c r="AN95" i="27"/>
  <c r="AQ95" i="27"/>
  <c r="AM95" i="27"/>
  <c r="AL95" i="27"/>
  <c r="AO95" i="27"/>
  <c r="BI94" i="27"/>
  <c r="BG92" i="27"/>
  <c r="BE92" i="27"/>
  <c r="AN92" i="27"/>
  <c r="AM92" i="27"/>
  <c r="AP92" i="27"/>
  <c r="AL92" i="27"/>
  <c r="BG91" i="27"/>
  <c r="BE91" i="27"/>
  <c r="AN91" i="27"/>
  <c r="AQ91" i="27"/>
  <c r="AM91" i="27"/>
  <c r="AL91" i="27"/>
  <c r="AO91" i="27"/>
  <c r="BG90" i="27"/>
  <c r="BE90" i="27"/>
  <c r="AN90" i="27"/>
  <c r="AQ90" i="27"/>
  <c r="AM90" i="27"/>
  <c r="AP90" i="27"/>
  <c r="AL90" i="27"/>
  <c r="AO90" i="27"/>
  <c r="BG89" i="27"/>
  <c r="BE89" i="27"/>
  <c r="AN89" i="27"/>
  <c r="AM89" i="27"/>
  <c r="AP89" i="27"/>
  <c r="AL89" i="27"/>
  <c r="AO89" i="27"/>
  <c r="BG88" i="27"/>
  <c r="BE88" i="27"/>
  <c r="AN88" i="27"/>
  <c r="AM88" i="27"/>
  <c r="AP88" i="27"/>
  <c r="AL88" i="27"/>
  <c r="BG87" i="27"/>
  <c r="BE87" i="27"/>
  <c r="AN87" i="27"/>
  <c r="AQ87" i="27"/>
  <c r="AM87" i="27"/>
  <c r="AL87" i="27"/>
  <c r="AO87" i="27"/>
  <c r="BG86" i="27"/>
  <c r="BE86" i="27"/>
  <c r="AN86" i="27"/>
  <c r="AQ86" i="27"/>
  <c r="AM86" i="27"/>
  <c r="AP86" i="27"/>
  <c r="AL86" i="27"/>
  <c r="AO86" i="27"/>
  <c r="BG85" i="27"/>
  <c r="BE85" i="27"/>
  <c r="AN85" i="27"/>
  <c r="AM85" i="27"/>
  <c r="AP85" i="27"/>
  <c r="AL85" i="27"/>
  <c r="AO85" i="27"/>
  <c r="BG84" i="27"/>
  <c r="BE84" i="27"/>
  <c r="AN84" i="27"/>
  <c r="AM84" i="27"/>
  <c r="AP84" i="27"/>
  <c r="AL84" i="27"/>
  <c r="BI83" i="27"/>
  <c r="BG81" i="27"/>
  <c r="BE81" i="27"/>
  <c r="AN81" i="27"/>
  <c r="AM81" i="27"/>
  <c r="AP81" i="27"/>
  <c r="AL81" i="27"/>
  <c r="AO81" i="27"/>
  <c r="BI80" i="27"/>
  <c r="BG78" i="27"/>
  <c r="BE78" i="27"/>
  <c r="AN78" i="27"/>
  <c r="AM78" i="27"/>
  <c r="AP78" i="27"/>
  <c r="AL78" i="27"/>
  <c r="AO78" i="27"/>
  <c r="BG77" i="27"/>
  <c r="BE77" i="27"/>
  <c r="AN77" i="27"/>
  <c r="AM77" i="27"/>
  <c r="AP77" i="27"/>
  <c r="AL77" i="27"/>
  <c r="BG76" i="27"/>
  <c r="BE76" i="27"/>
  <c r="AN76" i="27"/>
  <c r="AQ76" i="27"/>
  <c r="AM76" i="27"/>
  <c r="AL76" i="27"/>
  <c r="AO76" i="27"/>
  <c r="BG75" i="27"/>
  <c r="BE75" i="27"/>
  <c r="AN75" i="27"/>
  <c r="AQ75" i="27"/>
  <c r="AL75" i="27"/>
  <c r="AO75" i="27"/>
  <c r="BI74" i="27"/>
  <c r="AK81" i="27"/>
  <c r="BD128" i="27"/>
  <c r="BD92" i="27"/>
  <c r="BD114" i="27"/>
  <c r="AK114" i="27"/>
  <c r="BD89" i="27"/>
  <c r="AK118" i="27"/>
  <c r="AR105" i="27"/>
  <c r="AX105" i="27"/>
  <c r="BD109" i="27"/>
  <c r="BD113" i="27"/>
  <c r="AR141" i="27"/>
  <c r="AT141" i="27"/>
  <c r="AR86" i="27"/>
  <c r="BD100" i="27"/>
  <c r="AK101" i="27"/>
  <c r="AK109" i="27"/>
  <c r="BD117" i="27"/>
  <c r="AP128" i="27"/>
  <c r="BD132" i="27"/>
  <c r="AK133" i="27"/>
  <c r="AK134" i="27"/>
  <c r="BD101" i="27"/>
  <c r="BD78" i="27"/>
  <c r="BD85" i="27"/>
  <c r="BD97" i="27"/>
  <c r="AR102" i="27"/>
  <c r="BD77" i="27"/>
  <c r="AK78" i="27"/>
  <c r="BD81" i="27"/>
  <c r="BD84" i="27"/>
  <c r="AK85" i="27"/>
  <c r="BD96" i="27"/>
  <c r="AK97" i="27"/>
  <c r="AR98" i="27"/>
  <c r="AX98" i="27"/>
  <c r="AR110" i="27"/>
  <c r="AW110" i="27"/>
  <c r="AR140" i="27"/>
  <c r="AR137" i="27"/>
  <c r="AT137" i="27"/>
  <c r="AR133" i="27"/>
  <c r="AW133" i="27"/>
  <c r="AR134" i="27"/>
  <c r="BD133" i="27"/>
  <c r="AR124" i="27"/>
  <c r="AU124" i="27"/>
  <c r="AR121" i="27"/>
  <c r="AS121" i="27"/>
  <c r="BD118" i="27"/>
  <c r="AK89" i="27"/>
  <c r="BD88" i="27"/>
  <c r="AR90" i="27"/>
  <c r="AU90" i="27"/>
  <c r="AU105" i="27"/>
  <c r="AS105" i="27"/>
  <c r="AT75" i="27"/>
  <c r="AU98" i="27"/>
  <c r="AT98" i="27"/>
  <c r="AS98" i="27"/>
  <c r="AT102" i="27"/>
  <c r="BD75" i="27"/>
  <c r="AO84" i="27"/>
  <c r="AK84" i="27"/>
  <c r="AO92" i="27"/>
  <c r="AK92" i="27"/>
  <c r="BD105" i="27"/>
  <c r="BD98" i="27"/>
  <c r="BD102" i="27"/>
  <c r="AP106" i="27"/>
  <c r="AR106" i="27"/>
  <c r="BD106" i="27"/>
  <c r="AO128" i="27"/>
  <c r="AK128" i="27"/>
  <c r="BD137" i="27"/>
  <c r="AO88" i="27"/>
  <c r="AK88" i="27"/>
  <c r="AO113" i="27"/>
  <c r="AK113" i="27"/>
  <c r="AP76" i="27"/>
  <c r="AR76" i="27"/>
  <c r="BD76" i="27"/>
  <c r="AO77" i="27"/>
  <c r="AK77" i="27"/>
  <c r="BD86" i="27"/>
  <c r="BD90" i="27"/>
  <c r="AP95" i="27"/>
  <c r="AR95" i="27"/>
  <c r="BD95" i="27"/>
  <c r="AP99" i="27"/>
  <c r="AR99" i="27"/>
  <c r="BD99" i="27"/>
  <c r="BD121" i="27"/>
  <c r="AO129" i="27"/>
  <c r="AR129" i="27"/>
  <c r="AK129" i="27"/>
  <c r="AP87" i="27"/>
  <c r="AR87" i="27"/>
  <c r="BD87" i="27"/>
  <c r="AP91" i="27"/>
  <c r="AR91" i="27"/>
  <c r="BD91" i="27"/>
  <c r="AO96" i="27"/>
  <c r="AK96" i="27"/>
  <c r="AO100" i="27"/>
  <c r="AK100" i="27"/>
  <c r="BD110" i="27"/>
  <c r="AP125" i="27"/>
  <c r="AR125" i="27"/>
  <c r="AK125" i="27"/>
  <c r="BD125" i="27"/>
  <c r="AX134" i="27"/>
  <c r="AK75" i="27"/>
  <c r="AQ77" i="27"/>
  <c r="AQ84" i="27"/>
  <c r="AK86" i="27"/>
  <c r="AQ88" i="27"/>
  <c r="AK90" i="27"/>
  <c r="AQ92" i="27"/>
  <c r="AQ96" i="27"/>
  <c r="AK98" i="27"/>
  <c r="AQ100" i="27"/>
  <c r="AK102" i="27"/>
  <c r="AK105" i="27"/>
  <c r="AK110" i="27"/>
  <c r="AQ113" i="27"/>
  <c r="AO117" i="27"/>
  <c r="AK117" i="27"/>
  <c r="AQ117" i="27"/>
  <c r="AP118" i="27"/>
  <c r="AR118" i="27"/>
  <c r="AK121" i="27"/>
  <c r="BD124" i="27"/>
  <c r="AO132" i="27"/>
  <c r="AK132" i="27"/>
  <c r="AQ132" i="27"/>
  <c r="AK137" i="27"/>
  <c r="BD140" i="27"/>
  <c r="BD141" i="27"/>
  <c r="AK76" i="27"/>
  <c r="AQ78" i="27"/>
  <c r="AR78" i="27"/>
  <c r="AQ81" i="27"/>
  <c r="AR81" i="27"/>
  <c r="AQ85" i="27"/>
  <c r="AR85" i="27"/>
  <c r="AK87" i="27"/>
  <c r="AQ89" i="27"/>
  <c r="AR89" i="27"/>
  <c r="AK91" i="27"/>
  <c r="AK95" i="27"/>
  <c r="AQ97" i="27"/>
  <c r="AR97" i="27"/>
  <c r="AK99" i="27"/>
  <c r="AQ101" i="27"/>
  <c r="AR101" i="27"/>
  <c r="AK106" i="27"/>
  <c r="AQ109" i="27"/>
  <c r="AR109" i="27"/>
  <c r="AQ114" i="27"/>
  <c r="AR114" i="27"/>
  <c r="AK124" i="27"/>
  <c r="BD129" i="27"/>
  <c r="AK140" i="27"/>
  <c r="AK141" i="27"/>
  <c r="BD134" i="27"/>
  <c r="K149" i="27"/>
  <c r="K146" i="27"/>
  <c r="AI144" i="28"/>
  <c r="W144" i="28"/>
  <c r="W145" i="28"/>
  <c r="V144" i="28"/>
  <c r="V145" i="28"/>
  <c r="U144" i="28"/>
  <c r="U145" i="28"/>
  <c r="T144" i="28"/>
  <c r="T145" i="28"/>
  <c r="S144" i="28"/>
  <c r="S145" i="28"/>
  <c r="R144" i="28"/>
  <c r="R145" i="28"/>
  <c r="Q144" i="28"/>
  <c r="Q145" i="28"/>
  <c r="P144" i="28"/>
  <c r="P145" i="28"/>
  <c r="O144" i="28"/>
  <c r="O145" i="28"/>
  <c r="N144" i="28"/>
  <c r="N145" i="28"/>
  <c r="M144" i="28"/>
  <c r="M145" i="28"/>
  <c r="BG141" i="28"/>
  <c r="BE141" i="28"/>
  <c r="AN141" i="28"/>
  <c r="AQ141" i="28"/>
  <c r="AM141" i="28"/>
  <c r="AL141" i="28"/>
  <c r="BG140" i="28"/>
  <c r="BE140" i="28"/>
  <c r="AN140" i="28"/>
  <c r="AQ140" i="28"/>
  <c r="AM140" i="28"/>
  <c r="AL140" i="28"/>
  <c r="AO140" i="28"/>
  <c r="BI139" i="28"/>
  <c r="BG137" i="28"/>
  <c r="BE137" i="28"/>
  <c r="AN137" i="28"/>
  <c r="AQ137" i="28"/>
  <c r="AM137" i="28"/>
  <c r="AP137" i="28"/>
  <c r="AL137" i="28"/>
  <c r="BI136" i="28"/>
  <c r="BG134" i="28"/>
  <c r="BE134" i="28"/>
  <c r="AN134" i="28"/>
  <c r="AQ134" i="28"/>
  <c r="AM134" i="28"/>
  <c r="AL134" i="28"/>
  <c r="AO134" i="28"/>
  <c r="BG133" i="28"/>
  <c r="BE133" i="28"/>
  <c r="AN133" i="28"/>
  <c r="AQ133" i="28"/>
  <c r="AM133" i="28"/>
  <c r="AP133" i="28"/>
  <c r="AL133" i="28"/>
  <c r="AO133" i="28"/>
  <c r="BG132" i="28"/>
  <c r="BE132" i="28"/>
  <c r="AN132" i="28"/>
  <c r="AQ132" i="28"/>
  <c r="AM132" i="28"/>
  <c r="AL132" i="28"/>
  <c r="AO132" i="28"/>
  <c r="BI131" i="28"/>
  <c r="BG129" i="28"/>
  <c r="BE129" i="28"/>
  <c r="AN129" i="28"/>
  <c r="AQ129" i="28"/>
  <c r="AM129" i="28"/>
  <c r="AP129" i="28"/>
  <c r="AL129" i="28"/>
  <c r="BG128" i="28"/>
  <c r="BE128" i="28"/>
  <c r="AN128" i="28"/>
  <c r="AQ128" i="28"/>
  <c r="AM128" i="28"/>
  <c r="AP128" i="28"/>
  <c r="AL128" i="28"/>
  <c r="AO128" i="28"/>
  <c r="BI127" i="28"/>
  <c r="BG125" i="28"/>
  <c r="BE125" i="28"/>
  <c r="AN125" i="28"/>
  <c r="AQ125" i="28"/>
  <c r="AM125" i="28"/>
  <c r="AL125" i="28"/>
  <c r="BG124" i="28"/>
  <c r="BE124" i="28"/>
  <c r="AN124" i="28"/>
  <c r="AQ124" i="28"/>
  <c r="AM124" i="28"/>
  <c r="AL124" i="28"/>
  <c r="AO124" i="28"/>
  <c r="BI123" i="28"/>
  <c r="BG121" i="28"/>
  <c r="BE121" i="28"/>
  <c r="AN121" i="28"/>
  <c r="AQ121" i="28"/>
  <c r="AM121" i="28"/>
  <c r="AP121" i="28"/>
  <c r="AL121" i="28"/>
  <c r="BI120" i="28"/>
  <c r="BG118" i="28"/>
  <c r="BE118" i="28"/>
  <c r="AN118" i="28"/>
  <c r="AQ118" i="28"/>
  <c r="AM118" i="28"/>
  <c r="AP118" i="28"/>
  <c r="AL118" i="28"/>
  <c r="AO118" i="28"/>
  <c r="BG117" i="28"/>
  <c r="BE117" i="28"/>
  <c r="AN117" i="28"/>
  <c r="AQ117" i="28"/>
  <c r="AM117" i="28"/>
  <c r="AL117" i="28"/>
  <c r="AO117" i="28"/>
  <c r="BI116" i="28"/>
  <c r="BG114" i="28"/>
  <c r="BE114" i="28"/>
  <c r="AN114" i="28"/>
  <c r="AQ114" i="28"/>
  <c r="AM114" i="28"/>
  <c r="AP114" i="28"/>
  <c r="AL114" i="28"/>
  <c r="BG113" i="28"/>
  <c r="BE113" i="28"/>
  <c r="AN113" i="28"/>
  <c r="AQ113" i="28"/>
  <c r="AM113" i="28"/>
  <c r="AP113" i="28"/>
  <c r="AL113" i="28"/>
  <c r="AO113" i="28"/>
  <c r="BI112" i="28"/>
  <c r="BG110" i="28"/>
  <c r="BE110" i="28"/>
  <c r="AN110" i="28"/>
  <c r="AQ110" i="28"/>
  <c r="AM110" i="28"/>
  <c r="AL110" i="28"/>
  <c r="BG109" i="28"/>
  <c r="BE109" i="28"/>
  <c r="AN109" i="28"/>
  <c r="AQ109" i="28"/>
  <c r="AM109" i="28"/>
  <c r="AL109" i="28"/>
  <c r="AO109" i="28"/>
  <c r="BI108" i="28"/>
  <c r="BG106" i="28"/>
  <c r="BE106" i="28"/>
  <c r="AN106" i="28"/>
  <c r="AQ106" i="28"/>
  <c r="AM106" i="28"/>
  <c r="AL106" i="28"/>
  <c r="AO106" i="28"/>
  <c r="BG105" i="28"/>
  <c r="BE105" i="28"/>
  <c r="AN105" i="28"/>
  <c r="AQ105" i="28"/>
  <c r="AM105" i="28"/>
  <c r="AP105" i="28"/>
  <c r="AL105" i="28"/>
  <c r="BI104" i="28"/>
  <c r="BG102" i="28"/>
  <c r="BE102" i="28"/>
  <c r="AN102" i="28"/>
  <c r="AQ102" i="28"/>
  <c r="AM102" i="28"/>
  <c r="AP102" i="28"/>
  <c r="AL102" i="28"/>
  <c r="BG101" i="28"/>
  <c r="BE101" i="28"/>
  <c r="AN101" i="28"/>
  <c r="AQ101" i="28"/>
  <c r="AM101" i="28"/>
  <c r="AP101" i="28"/>
  <c r="AL101" i="28"/>
  <c r="AO101" i="28"/>
  <c r="BG100" i="28"/>
  <c r="BE100" i="28"/>
  <c r="AN100" i="28"/>
  <c r="AQ100" i="28"/>
  <c r="AM100" i="28"/>
  <c r="AP100" i="28"/>
  <c r="AL100" i="28"/>
  <c r="AO100" i="28"/>
  <c r="BG99" i="28"/>
  <c r="BE99" i="28"/>
  <c r="AN99" i="28"/>
  <c r="AQ99" i="28"/>
  <c r="AM99" i="28"/>
  <c r="AL99" i="28"/>
  <c r="AO99" i="28"/>
  <c r="BG98" i="28"/>
  <c r="BE98" i="28"/>
  <c r="AN98" i="28"/>
  <c r="AQ98" i="28"/>
  <c r="AM98" i="28"/>
  <c r="AL98" i="28"/>
  <c r="BG97" i="28"/>
  <c r="BE97" i="28"/>
  <c r="AN97" i="28"/>
  <c r="AQ97" i="28"/>
  <c r="AM97" i="28"/>
  <c r="AP97" i="28"/>
  <c r="AL97" i="28"/>
  <c r="AO97" i="28"/>
  <c r="BG96" i="28"/>
  <c r="BE96" i="28"/>
  <c r="AN96" i="28"/>
  <c r="AQ96" i="28"/>
  <c r="AM96" i="28"/>
  <c r="AP96" i="28"/>
  <c r="AL96" i="28"/>
  <c r="AO96" i="28"/>
  <c r="BG95" i="28"/>
  <c r="BE95" i="28"/>
  <c r="AN95" i="28"/>
  <c r="AQ95" i="28"/>
  <c r="AM95" i="28"/>
  <c r="AL95" i="28"/>
  <c r="AO95" i="28"/>
  <c r="BI94" i="28"/>
  <c r="BG92" i="28"/>
  <c r="BE92" i="28"/>
  <c r="AN92" i="28"/>
  <c r="AQ92" i="28"/>
  <c r="AM92" i="28"/>
  <c r="AP92" i="28"/>
  <c r="AL92" i="28"/>
  <c r="AO92" i="28"/>
  <c r="BG91" i="28"/>
  <c r="BE91" i="28"/>
  <c r="AN91" i="28"/>
  <c r="AQ91" i="28"/>
  <c r="AM91" i="28"/>
  <c r="AP91" i="28"/>
  <c r="AL91" i="28"/>
  <c r="AO91" i="28"/>
  <c r="BG90" i="28"/>
  <c r="BE90" i="28"/>
  <c r="AN90" i="28"/>
  <c r="AQ90" i="28"/>
  <c r="AM90" i="28"/>
  <c r="AL90" i="28"/>
  <c r="BG89" i="28"/>
  <c r="BE89" i="28"/>
  <c r="AN89" i="28"/>
  <c r="AQ89" i="28"/>
  <c r="AM89" i="28"/>
  <c r="AP89" i="28"/>
  <c r="AL89" i="28"/>
  <c r="AO89" i="28"/>
  <c r="BG88" i="28"/>
  <c r="BE88" i="28"/>
  <c r="AN88" i="28"/>
  <c r="AQ88" i="28"/>
  <c r="AM88" i="28"/>
  <c r="AP88" i="28"/>
  <c r="AL88" i="28"/>
  <c r="AO88" i="28"/>
  <c r="BG87" i="28"/>
  <c r="BE87" i="28"/>
  <c r="AN87" i="28"/>
  <c r="AQ87" i="28"/>
  <c r="AM87" i="28"/>
  <c r="AP87" i="28"/>
  <c r="AL87" i="28"/>
  <c r="AO87" i="28"/>
  <c r="BG86" i="28"/>
  <c r="BE86" i="28"/>
  <c r="AN86" i="28"/>
  <c r="AQ86" i="28"/>
  <c r="AM86" i="28"/>
  <c r="AP86" i="28"/>
  <c r="AL86" i="28"/>
  <c r="BG85" i="28"/>
  <c r="BE85" i="28"/>
  <c r="AN85" i="28"/>
  <c r="AQ85" i="28"/>
  <c r="AM85" i="28"/>
  <c r="AP85" i="28"/>
  <c r="AL85" i="28"/>
  <c r="AO85" i="28"/>
  <c r="BG84" i="28"/>
  <c r="BE84" i="28"/>
  <c r="AN84" i="28"/>
  <c r="AM84" i="28"/>
  <c r="AP84" i="28"/>
  <c r="AL84" i="28"/>
  <c r="AO84" i="28"/>
  <c r="BI83" i="28"/>
  <c r="BG81" i="28"/>
  <c r="BE81" i="28"/>
  <c r="AN81" i="28"/>
  <c r="AM81" i="28"/>
  <c r="AP81" i="28"/>
  <c r="AL81" i="28"/>
  <c r="AO81" i="28"/>
  <c r="BI80" i="28"/>
  <c r="BG78" i="28"/>
  <c r="BE78" i="28"/>
  <c r="AN78" i="28"/>
  <c r="AQ78" i="28"/>
  <c r="AM78" i="28"/>
  <c r="AP78" i="28"/>
  <c r="AL78" i="28"/>
  <c r="AO78" i="28"/>
  <c r="BG77" i="28"/>
  <c r="BE77" i="28"/>
  <c r="AN77" i="28"/>
  <c r="AQ77" i="28"/>
  <c r="AM77" i="28"/>
  <c r="AP77" i="28"/>
  <c r="AL77" i="28"/>
  <c r="AO77" i="28"/>
  <c r="BG76" i="28"/>
  <c r="BE76" i="28"/>
  <c r="AN76" i="28"/>
  <c r="AQ76" i="28"/>
  <c r="AM76" i="28"/>
  <c r="AL76" i="28"/>
  <c r="AO76" i="28"/>
  <c r="BG75" i="28"/>
  <c r="BE75" i="28"/>
  <c r="AN75" i="28"/>
  <c r="AQ75" i="28"/>
  <c r="AM75" i="28"/>
  <c r="AP75" i="28"/>
  <c r="AL75" i="28"/>
  <c r="BI74" i="28"/>
  <c r="AI32" i="28"/>
  <c r="AI18" i="28"/>
  <c r="AI16" i="28"/>
  <c r="AI14" i="28"/>
  <c r="AI12" i="28"/>
  <c r="AI10" i="28"/>
  <c r="AI2" i="28"/>
  <c r="AI32" i="27"/>
  <c r="AI18" i="27"/>
  <c r="AI16" i="27"/>
  <c r="AI14" i="27"/>
  <c r="AI12" i="27"/>
  <c r="AI10" i="27"/>
  <c r="AI2" i="27"/>
  <c r="AI144" i="31"/>
  <c r="M144" i="31"/>
  <c r="AW98" i="27"/>
  <c r="AY98" i="27"/>
  <c r="BB98" i="27"/>
  <c r="AW105" i="27"/>
  <c r="AY105" i="27"/>
  <c r="BB105" i="27"/>
  <c r="AT105" i="27"/>
  <c r="AV98" i="27"/>
  <c r="AV105" i="27"/>
  <c r="AX110" i="27"/>
  <c r="BB110" i="27"/>
  <c r="AY110" i="27"/>
  <c r="BB75" i="27"/>
  <c r="AS75" i="27"/>
  <c r="AU75" i="27"/>
  <c r="AZ75" i="27"/>
  <c r="AS90" i="27"/>
  <c r="AY141" i="27"/>
  <c r="AX121" i="27"/>
  <c r="AW141" i="27"/>
  <c r="AX86" i="27"/>
  <c r="AV86" i="27"/>
  <c r="AJ86" i="27"/>
  <c r="AY86" i="27"/>
  <c r="AW86" i="27"/>
  <c r="AS86" i="27"/>
  <c r="AY137" i="27"/>
  <c r="AW137" i="27"/>
  <c r="AT86" i="27"/>
  <c r="AV124" i="27"/>
  <c r="BA124" i="27"/>
  <c r="BC124" i="27"/>
  <c r="A124" i="27"/>
  <c r="AS124" i="27"/>
  <c r="AV110" i="27"/>
  <c r="AU110" i="27"/>
  <c r="AS110" i="27"/>
  <c r="AT110" i="27"/>
  <c r="AX141" i="27"/>
  <c r="AU141" i="27"/>
  <c r="AV141" i="27"/>
  <c r="AS141" i="27"/>
  <c r="AU86" i="27"/>
  <c r="AY140" i="27"/>
  <c r="AW140" i="27"/>
  <c r="AU137" i="27"/>
  <c r="AX137" i="27"/>
  <c r="AX124" i="27"/>
  <c r="AY124" i="27"/>
  <c r="AS137" i="27"/>
  <c r="AV137" i="27"/>
  <c r="AW121" i="27"/>
  <c r="AT124" i="27"/>
  <c r="AW124" i="27"/>
  <c r="AU140" i="27"/>
  <c r="AX140" i="27"/>
  <c r="AV140" i="27"/>
  <c r="AS140" i="27"/>
  <c r="AT140" i="27"/>
  <c r="AV133" i="27"/>
  <c r="AJ133" i="27"/>
  <c r="AU133" i="27"/>
  <c r="AX133" i="27"/>
  <c r="AY133" i="27"/>
  <c r="AS133" i="27"/>
  <c r="AT133" i="27"/>
  <c r="AU121" i="27"/>
  <c r="AI145" i="27"/>
  <c r="AY102" i="27"/>
  <c r="AW102" i="27"/>
  <c r="AU102" i="27"/>
  <c r="AS102" i="27"/>
  <c r="AX102" i="27"/>
  <c r="AV102" i="27"/>
  <c r="AJ102" i="27"/>
  <c r="AX90" i="27"/>
  <c r="AV90" i="27"/>
  <c r="AJ90" i="27"/>
  <c r="AT90" i="27"/>
  <c r="AZ90" i="27"/>
  <c r="AY90" i="27"/>
  <c r="AW90" i="27"/>
  <c r="AT134" i="27"/>
  <c r="AS134" i="27"/>
  <c r="AY134" i="27"/>
  <c r="BB134" i="27"/>
  <c r="AW134" i="27"/>
  <c r="AU134" i="27"/>
  <c r="AV134" i="27"/>
  <c r="AJ134" i="27"/>
  <c r="AV121" i="27"/>
  <c r="BA121" i="27"/>
  <c r="BC121" i="27"/>
  <c r="A121" i="27"/>
  <c r="AZ105" i="27"/>
  <c r="AR128" i="27"/>
  <c r="AT128" i="27"/>
  <c r="AY121" i="27"/>
  <c r="AT121" i="27"/>
  <c r="AR132" i="27"/>
  <c r="AT132" i="27"/>
  <c r="AR117" i="27"/>
  <c r="AW117" i="27"/>
  <c r="AV109" i="27"/>
  <c r="AY109" i="27"/>
  <c r="AU109" i="27"/>
  <c r="AX109" i="27"/>
  <c r="AT109" i="27"/>
  <c r="AS109" i="27"/>
  <c r="AW109" i="27"/>
  <c r="AV81" i="27"/>
  <c r="AY81" i="27"/>
  <c r="AU81" i="27"/>
  <c r="AX81" i="27"/>
  <c r="AT81" i="27"/>
  <c r="AS81" i="27"/>
  <c r="AW81" i="27"/>
  <c r="AV78" i="27"/>
  <c r="AY78" i="27"/>
  <c r="AU78" i="27"/>
  <c r="AX78" i="27"/>
  <c r="AT78" i="27"/>
  <c r="AW78" i="27"/>
  <c r="AS78" i="27"/>
  <c r="AX99" i="27"/>
  <c r="AT99" i="27"/>
  <c r="AW99" i="27"/>
  <c r="AS99" i="27"/>
  <c r="AV99" i="27"/>
  <c r="AY99" i="27"/>
  <c r="AU99" i="27"/>
  <c r="AV97" i="27"/>
  <c r="AY97" i="27"/>
  <c r="AU97" i="27"/>
  <c r="AX97" i="27"/>
  <c r="AT97" i="27"/>
  <c r="AW97" i="27"/>
  <c r="AS97" i="27"/>
  <c r="AV89" i="27"/>
  <c r="AY89" i="27"/>
  <c r="AU89" i="27"/>
  <c r="AX89" i="27"/>
  <c r="AT89" i="27"/>
  <c r="AW89" i="27"/>
  <c r="AS89" i="27"/>
  <c r="AX91" i="27"/>
  <c r="AT91" i="27"/>
  <c r="AW91" i="27"/>
  <c r="AS91" i="27"/>
  <c r="AV91" i="27"/>
  <c r="AY91" i="27"/>
  <c r="AU91" i="27"/>
  <c r="AV118" i="27"/>
  <c r="AX118" i="27"/>
  <c r="AS118" i="27"/>
  <c r="AW118" i="27"/>
  <c r="AU118" i="27"/>
  <c r="AY118" i="27"/>
  <c r="AT118" i="27"/>
  <c r="AX95" i="27"/>
  <c r="AT95" i="27"/>
  <c r="AW95" i="27"/>
  <c r="AS95" i="27"/>
  <c r="AV95" i="27"/>
  <c r="AY95" i="27"/>
  <c r="AU95" i="27"/>
  <c r="AV114" i="27"/>
  <c r="AY114" i="27"/>
  <c r="AU114" i="27"/>
  <c r="AX114" i="27"/>
  <c r="AT114" i="27"/>
  <c r="AW114" i="27"/>
  <c r="AS114" i="27"/>
  <c r="AV101" i="27"/>
  <c r="AY101" i="27"/>
  <c r="AU101" i="27"/>
  <c r="AX101" i="27"/>
  <c r="AT101" i="27"/>
  <c r="AW101" i="27"/>
  <c r="AS101" i="27"/>
  <c r="AV85" i="27"/>
  <c r="AY85" i="27"/>
  <c r="AU85" i="27"/>
  <c r="AX85" i="27"/>
  <c r="AT85" i="27"/>
  <c r="AW85" i="27"/>
  <c r="AS85" i="27"/>
  <c r="AX87" i="27"/>
  <c r="AT87" i="27"/>
  <c r="AW87" i="27"/>
  <c r="AS87" i="27"/>
  <c r="AV87" i="27"/>
  <c r="AY87" i="27"/>
  <c r="AU87" i="27"/>
  <c r="AX76" i="27"/>
  <c r="AT76" i="27"/>
  <c r="AW76" i="27"/>
  <c r="AS76" i="27"/>
  <c r="AV76" i="27"/>
  <c r="AY76" i="27"/>
  <c r="AU76" i="27"/>
  <c r="AS117" i="27"/>
  <c r="AT117" i="27"/>
  <c r="AV117" i="27"/>
  <c r="AX106" i="27"/>
  <c r="AT106" i="27"/>
  <c r="AW106" i="27"/>
  <c r="AS106" i="27"/>
  <c r="AV106" i="27"/>
  <c r="AY106" i="27"/>
  <c r="AU106" i="27"/>
  <c r="BA141" i="27"/>
  <c r="BC141" i="27"/>
  <c r="A141" i="27"/>
  <c r="AJ141" i="27"/>
  <c r="AX125" i="27"/>
  <c r="AT125" i="27"/>
  <c r="AV125" i="27"/>
  <c r="AU125" i="27"/>
  <c r="AY125" i="27"/>
  <c r="AS125" i="27"/>
  <c r="AW125" i="27"/>
  <c r="AR96" i="27"/>
  <c r="AR113" i="27"/>
  <c r="AR92" i="27"/>
  <c r="AK144" i="27"/>
  <c r="AK145" i="27"/>
  <c r="K147" i="27"/>
  <c r="K148" i="27"/>
  <c r="AY129" i="27"/>
  <c r="AU129" i="27"/>
  <c r="AT129" i="27"/>
  <c r="AX129" i="27"/>
  <c r="AS129" i="27"/>
  <c r="AW129" i="27"/>
  <c r="AV129" i="27"/>
  <c r="AR88" i="27"/>
  <c r="BA140" i="27"/>
  <c r="BC140" i="27"/>
  <c r="A140" i="27"/>
  <c r="AJ140" i="27"/>
  <c r="BB141" i="27"/>
  <c r="BA98" i="27"/>
  <c r="BC98" i="27"/>
  <c r="A98" i="27"/>
  <c r="AJ98" i="27"/>
  <c r="BA105" i="27"/>
  <c r="BC105" i="27"/>
  <c r="A105" i="27"/>
  <c r="AJ105" i="27"/>
  <c r="AR100" i="27"/>
  <c r="BA137" i="27"/>
  <c r="BC137" i="27"/>
  <c r="A137" i="27"/>
  <c r="AJ137" i="27"/>
  <c r="AR77" i="27"/>
  <c r="AR84" i="27"/>
  <c r="BA102" i="27"/>
  <c r="BC102" i="27"/>
  <c r="A102" i="27"/>
  <c r="BB102" i="27"/>
  <c r="AZ98" i="27"/>
  <c r="BA75" i="27"/>
  <c r="AJ75" i="27"/>
  <c r="K149" i="28"/>
  <c r="K146" i="28"/>
  <c r="BD95" i="28"/>
  <c r="BD99" i="28"/>
  <c r="AK85" i="28"/>
  <c r="AR101" i="28"/>
  <c r="AV101" i="28"/>
  <c r="BD90" i="28"/>
  <c r="AK84" i="28"/>
  <c r="BD76" i="28"/>
  <c r="BD98" i="28"/>
  <c r="AR77" i="28"/>
  <c r="AU77" i="28"/>
  <c r="AK92" i="28"/>
  <c r="AR85" i="28"/>
  <c r="AW85" i="28"/>
  <c r="BD81" i="28"/>
  <c r="AK87" i="28"/>
  <c r="AR97" i="28"/>
  <c r="AU97" i="28"/>
  <c r="AK101" i="28"/>
  <c r="AR96" i="28"/>
  <c r="AY96" i="28"/>
  <c r="AR100" i="28"/>
  <c r="AR87" i="28"/>
  <c r="AT87" i="28"/>
  <c r="AP134" i="28"/>
  <c r="AR134" i="28"/>
  <c r="AK134" i="28"/>
  <c r="AR78" i="28"/>
  <c r="AS78" i="28"/>
  <c r="AR88" i="28"/>
  <c r="AX88" i="28"/>
  <c r="AR92" i="28"/>
  <c r="AT92" i="28"/>
  <c r="BD100" i="28"/>
  <c r="AR113" i="28"/>
  <c r="AW113" i="28"/>
  <c r="AR128" i="28"/>
  <c r="AS128" i="28"/>
  <c r="AQ81" i="28"/>
  <c r="AR81" i="28"/>
  <c r="BD86" i="28"/>
  <c r="BD87" i="28"/>
  <c r="AP90" i="28"/>
  <c r="AR91" i="28"/>
  <c r="AW91" i="28"/>
  <c r="AK95" i="28"/>
  <c r="AK96" i="28"/>
  <c r="AP98" i="28"/>
  <c r="AK99" i="28"/>
  <c r="AK100" i="28"/>
  <c r="BD105" i="28"/>
  <c r="AK117" i="28"/>
  <c r="AK118" i="28"/>
  <c r="BD132" i="28"/>
  <c r="BD96" i="28"/>
  <c r="AK77" i="28"/>
  <c r="AK89" i="28"/>
  <c r="BD91" i="28"/>
  <c r="AK97" i="28"/>
  <c r="AO114" i="28"/>
  <c r="AR114" i="28"/>
  <c r="AK114" i="28"/>
  <c r="AO129" i="28"/>
  <c r="AR129" i="28"/>
  <c r="AK129" i="28"/>
  <c r="BD117" i="28"/>
  <c r="AK132" i="28"/>
  <c r="AK133" i="28"/>
  <c r="AO90" i="28"/>
  <c r="AK90" i="28"/>
  <c r="BD75" i="28"/>
  <c r="BD77" i="28"/>
  <c r="BD78" i="28"/>
  <c r="BD101" i="28"/>
  <c r="AP109" i="28"/>
  <c r="AR109" i="28"/>
  <c r="AK109" i="28"/>
  <c r="BD109" i="28"/>
  <c r="AO110" i="28"/>
  <c r="AK110" i="28"/>
  <c r="AR118" i="28"/>
  <c r="BD121" i="28"/>
  <c r="AK128" i="28"/>
  <c r="BD133" i="28"/>
  <c r="AK76" i="28"/>
  <c r="AK78" i="28"/>
  <c r="AT97" i="28"/>
  <c r="BD102" i="28"/>
  <c r="BD106" i="28"/>
  <c r="AP106" i="28"/>
  <c r="AR106" i="28"/>
  <c r="AP110" i="28"/>
  <c r="BD110" i="28"/>
  <c r="BD134" i="28"/>
  <c r="AP140" i="28"/>
  <c r="AR140" i="28"/>
  <c r="AK140" i="28"/>
  <c r="BD140" i="28"/>
  <c r="AO141" i="28"/>
  <c r="AK141" i="28"/>
  <c r="AP125" i="28"/>
  <c r="BD125" i="28"/>
  <c r="AO75" i="28"/>
  <c r="AR75" i="28"/>
  <c r="AK75" i="28"/>
  <c r="AP76" i="28"/>
  <c r="AR76" i="28"/>
  <c r="AK81" i="28"/>
  <c r="AQ84" i="28"/>
  <c r="AR84" i="28"/>
  <c r="BD84" i="28"/>
  <c r="AO86" i="28"/>
  <c r="AR86" i="28"/>
  <c r="AK86" i="28"/>
  <c r="AK88" i="28"/>
  <c r="AR89" i="28"/>
  <c r="AK91" i="28"/>
  <c r="BD97" i="28"/>
  <c r="AK113" i="28"/>
  <c r="BD118" i="28"/>
  <c r="AP124" i="28"/>
  <c r="AR124" i="28"/>
  <c r="AK124" i="28"/>
  <c r="BD124" i="28"/>
  <c r="AO125" i="28"/>
  <c r="AK125" i="28"/>
  <c r="AR133" i="28"/>
  <c r="BD137" i="28"/>
  <c r="AP141" i="28"/>
  <c r="BD141" i="28"/>
  <c r="AP95" i="28"/>
  <c r="AR95" i="28"/>
  <c r="AO98" i="28"/>
  <c r="AK98" i="28"/>
  <c r="AP99" i="28"/>
  <c r="AR99" i="28"/>
  <c r="AO102" i="28"/>
  <c r="AR102" i="28"/>
  <c r="AK102" i="28"/>
  <c r="AK106" i="28"/>
  <c r="AP117" i="28"/>
  <c r="AR117" i="28"/>
  <c r="AP132" i="28"/>
  <c r="AR132" i="28"/>
  <c r="BD85" i="28"/>
  <c r="BD88" i="28"/>
  <c r="BD89" i="28"/>
  <c r="BD92" i="28"/>
  <c r="AO105" i="28"/>
  <c r="AR105" i="28"/>
  <c r="AK105" i="28"/>
  <c r="BD113" i="28"/>
  <c r="BD114" i="28"/>
  <c r="AO121" i="28"/>
  <c r="AR121" i="28"/>
  <c r="AK121" i="28"/>
  <c r="BD128" i="28"/>
  <c r="BD129" i="28"/>
  <c r="AO137" i="28"/>
  <c r="AR137" i="28"/>
  <c r="AK137" i="28"/>
  <c r="K146" i="31"/>
  <c r="W144" i="31"/>
  <c r="V144" i="31"/>
  <c r="U144" i="31"/>
  <c r="T144" i="31"/>
  <c r="S144" i="31"/>
  <c r="R144" i="31"/>
  <c r="Q144" i="31"/>
  <c r="P144" i="31"/>
  <c r="O144" i="31"/>
  <c r="N144" i="31"/>
  <c r="AR98" i="28"/>
  <c r="AW98" i="28"/>
  <c r="AT85" i="28"/>
  <c r="AW97" i="28"/>
  <c r="AU87" i="28"/>
  <c r="AW87" i="28"/>
  <c r="AY97" i="28"/>
  <c r="AY128" i="27"/>
  <c r="AU117" i="27"/>
  <c r="AY117" i="27"/>
  <c r="BB121" i="27"/>
  <c r="BA86" i="27"/>
  <c r="BC86" i="27"/>
  <c r="A86" i="27"/>
  <c r="AX117" i="27"/>
  <c r="BB117" i="27"/>
  <c r="BB137" i="27"/>
  <c r="AJ121" i="27"/>
  <c r="BA90" i="27"/>
  <c r="BC90" i="27"/>
  <c r="A90" i="27"/>
  <c r="AZ134" i="27"/>
  <c r="BA134" i="27"/>
  <c r="BC134" i="27"/>
  <c r="A134" i="27"/>
  <c r="AU132" i="27"/>
  <c r="AY132" i="27"/>
  <c r="AZ124" i="27"/>
  <c r="BB133" i="27"/>
  <c r="BB86" i="27"/>
  <c r="AZ86" i="27"/>
  <c r="AJ124" i="27"/>
  <c r="AZ137" i="27"/>
  <c r="AZ141" i="27"/>
  <c r="AZ110" i="27"/>
  <c r="AW128" i="27"/>
  <c r="BB90" i="27"/>
  <c r="AH90" i="27"/>
  <c r="AZ133" i="27"/>
  <c r="BB140" i="27"/>
  <c r="AH140" i="27"/>
  <c r="BA133" i="27"/>
  <c r="BC133" i="27"/>
  <c r="A133" i="27"/>
  <c r="BB124" i="27"/>
  <c r="AH124" i="27"/>
  <c r="BA110" i="27"/>
  <c r="BC110" i="27"/>
  <c r="A110" i="27"/>
  <c r="AJ110" i="27"/>
  <c r="AS77" i="28"/>
  <c r="BB97" i="27"/>
  <c r="BB99" i="27"/>
  <c r="AZ125" i="27"/>
  <c r="BB106" i="27"/>
  <c r="AZ97" i="27"/>
  <c r="AS128" i="27"/>
  <c r="AV128" i="27"/>
  <c r="BA128" i="27"/>
  <c r="BC128" i="27"/>
  <c r="A128" i="27"/>
  <c r="AZ106" i="27"/>
  <c r="AV132" i="27"/>
  <c r="BA132" i="27"/>
  <c r="BC132" i="27"/>
  <c r="A132" i="27"/>
  <c r="AS132" i="27"/>
  <c r="AZ101" i="27"/>
  <c r="AZ99" i="27"/>
  <c r="AZ109" i="27"/>
  <c r="AZ140" i="27"/>
  <c r="AX128" i="27"/>
  <c r="BB128" i="27"/>
  <c r="AX132" i="27"/>
  <c r="BB132" i="27"/>
  <c r="AW132" i="27"/>
  <c r="BB85" i="27"/>
  <c r="AZ102" i="27"/>
  <c r="AU128" i="27"/>
  <c r="AZ121" i="27"/>
  <c r="AZ78" i="27"/>
  <c r="AH121" i="27"/>
  <c r="AZ117" i="27"/>
  <c r="BB87" i="27"/>
  <c r="AH105" i="27"/>
  <c r="BB91" i="27"/>
  <c r="AH141" i="27"/>
  <c r="AH137" i="27"/>
  <c r="AH134" i="27"/>
  <c r="BB129" i="27"/>
  <c r="AH102" i="27"/>
  <c r="AH98" i="27"/>
  <c r="BB89" i="27"/>
  <c r="AZ91" i="27"/>
  <c r="AH86" i="27"/>
  <c r="AH75" i="27"/>
  <c r="BA125" i="27"/>
  <c r="BC125" i="27"/>
  <c r="A125" i="27"/>
  <c r="AJ125" i="27"/>
  <c r="AZ76" i="27"/>
  <c r="BB101" i="27"/>
  <c r="AZ114" i="27"/>
  <c r="AZ95" i="27"/>
  <c r="BB118" i="27"/>
  <c r="BA91" i="27"/>
  <c r="BC91" i="27"/>
  <c r="A91" i="27"/>
  <c r="AJ91" i="27"/>
  <c r="AJ97" i="27"/>
  <c r="BA97" i="27"/>
  <c r="BC97" i="27"/>
  <c r="A97" i="27"/>
  <c r="BB78" i="27"/>
  <c r="BB109" i="27"/>
  <c r="AW84" i="27"/>
  <c r="AS84" i="27"/>
  <c r="AV84" i="27"/>
  <c r="AY84" i="27"/>
  <c r="AU84" i="27"/>
  <c r="AT84" i="27"/>
  <c r="AX84" i="27"/>
  <c r="AJ129" i="27"/>
  <c r="BA129" i="27"/>
  <c r="BC129" i="27"/>
  <c r="A129" i="27"/>
  <c r="AW92" i="27"/>
  <c r="AS92" i="27"/>
  <c r="AV92" i="27"/>
  <c r="AY92" i="27"/>
  <c r="AU92" i="27"/>
  <c r="AT92" i="27"/>
  <c r="AX92" i="27"/>
  <c r="AW96" i="27"/>
  <c r="AS96" i="27"/>
  <c r="AV96" i="27"/>
  <c r="AY96" i="27"/>
  <c r="AU96" i="27"/>
  <c r="AT96" i="27"/>
  <c r="AX96" i="27"/>
  <c r="BA106" i="27"/>
  <c r="BC106" i="27"/>
  <c r="A106" i="27"/>
  <c r="AJ106" i="27"/>
  <c r="AJ132" i="27"/>
  <c r="AJ85" i="27"/>
  <c r="BA85" i="27"/>
  <c r="BC85" i="27"/>
  <c r="A85" i="27"/>
  <c r="AJ118" i="27"/>
  <c r="BA118" i="27"/>
  <c r="BC118" i="27"/>
  <c r="A118" i="27"/>
  <c r="AJ89" i="27"/>
  <c r="BA89" i="27"/>
  <c r="BC89" i="27"/>
  <c r="A89" i="27"/>
  <c r="BA99" i="27"/>
  <c r="BC99" i="27"/>
  <c r="A99" i="27"/>
  <c r="AJ99" i="27"/>
  <c r="AZ81" i="27"/>
  <c r="BC75" i="27"/>
  <c r="AW77" i="27"/>
  <c r="AS77" i="27"/>
  <c r="AV77" i="27"/>
  <c r="AY77" i="27"/>
  <c r="AU77" i="27"/>
  <c r="AX77" i="27"/>
  <c r="AT77" i="27"/>
  <c r="AW113" i="27"/>
  <c r="AS113" i="27"/>
  <c r="AV113" i="27"/>
  <c r="AY113" i="27"/>
  <c r="AU113" i="27"/>
  <c r="AX113" i="27"/>
  <c r="AT113" i="27"/>
  <c r="BB125" i="27"/>
  <c r="AH125" i="27"/>
  <c r="X144" i="27"/>
  <c r="BA117" i="27"/>
  <c r="BC117" i="27"/>
  <c r="A117" i="27"/>
  <c r="AJ117" i="27"/>
  <c r="BA87" i="27"/>
  <c r="BC87" i="27"/>
  <c r="A87" i="27"/>
  <c r="AJ87" i="27"/>
  <c r="AJ114" i="27"/>
  <c r="BA114" i="27"/>
  <c r="BC114" i="27"/>
  <c r="A114" i="27"/>
  <c r="AJ81" i="27"/>
  <c r="BA81" i="27"/>
  <c r="BC81" i="27"/>
  <c r="A81" i="27"/>
  <c r="AW100" i="27"/>
  <c r="AS100" i="27"/>
  <c r="AV100" i="27"/>
  <c r="AY100" i="27"/>
  <c r="AU100" i="27"/>
  <c r="AT100" i="27"/>
  <c r="AX100" i="27"/>
  <c r="AW88" i="27"/>
  <c r="AS88" i="27"/>
  <c r="AV88" i="27"/>
  <c r="AY88" i="27"/>
  <c r="AU88" i="27"/>
  <c r="AT88" i="27"/>
  <c r="AX88" i="27"/>
  <c r="AZ129" i="27"/>
  <c r="X145" i="27"/>
  <c r="BA76" i="27"/>
  <c r="AJ76" i="27"/>
  <c r="BB76" i="27"/>
  <c r="AZ87" i="27"/>
  <c r="AZ85" i="27"/>
  <c r="AJ101" i="27"/>
  <c r="BA101" i="27"/>
  <c r="BC101" i="27"/>
  <c r="A101" i="27"/>
  <c r="BB114" i="27"/>
  <c r="BA95" i="27"/>
  <c r="BC95" i="27"/>
  <c r="A95" i="27"/>
  <c r="AJ95" i="27"/>
  <c r="BB95" i="27"/>
  <c r="AZ118" i="27"/>
  <c r="AZ89" i="27"/>
  <c r="AJ78" i="27"/>
  <c r="BA78" i="27"/>
  <c r="BC78" i="27"/>
  <c r="A78" i="27"/>
  <c r="BB81" i="27"/>
  <c r="AJ109" i="27"/>
  <c r="BA109" i="27"/>
  <c r="BC109" i="27"/>
  <c r="A109" i="27"/>
  <c r="AY101" i="28"/>
  <c r="AU96" i="28"/>
  <c r="AX96" i="28"/>
  <c r="BB96" i="28"/>
  <c r="AT88" i="28"/>
  <c r="AR90" i="28"/>
  <c r="AU78" i="28"/>
  <c r="AY128" i="28"/>
  <c r="AU128" i="28"/>
  <c r="AV128" i="28"/>
  <c r="AJ128" i="28"/>
  <c r="AU113" i="28"/>
  <c r="AS113" i="28"/>
  <c r="AX128" i="28"/>
  <c r="AX113" i="28"/>
  <c r="AU101" i="28"/>
  <c r="AT101" i="28"/>
  <c r="AK144" i="28"/>
  <c r="AK145" i="28"/>
  <c r="K147" i="28"/>
  <c r="K148" i="28"/>
  <c r="AW101" i="28"/>
  <c r="AW92" i="28"/>
  <c r="AV87" i="28"/>
  <c r="AJ87" i="28"/>
  <c r="AS101" i="28"/>
  <c r="AY113" i="28"/>
  <c r="AV97" i="28"/>
  <c r="BA97" i="28"/>
  <c r="BC97" i="28"/>
  <c r="A97" i="28"/>
  <c r="AS97" i="28"/>
  <c r="AI145" i="28"/>
  <c r="AY87" i="28"/>
  <c r="AX101" i="28"/>
  <c r="AX97" i="28"/>
  <c r="AT128" i="28"/>
  <c r="AT113" i="28"/>
  <c r="AR125" i="28"/>
  <c r="AS92" i="28"/>
  <c r="AV92" i="28"/>
  <c r="AJ92" i="28"/>
  <c r="AY92" i="28"/>
  <c r="AU85" i="28"/>
  <c r="AT77" i="28"/>
  <c r="AY77" i="28"/>
  <c r="AW81" i="28"/>
  <c r="AU81" i="28"/>
  <c r="AX78" i="28"/>
  <c r="AV78" i="28"/>
  <c r="AS96" i="28"/>
  <c r="AW96" i="28"/>
  <c r="AV96" i="28"/>
  <c r="BA96" i="28"/>
  <c r="BC96" i="28"/>
  <c r="A96" i="28"/>
  <c r="AT96" i="28"/>
  <c r="AV85" i="28"/>
  <c r="AJ85" i="28"/>
  <c r="AX85" i="28"/>
  <c r="AV100" i="28"/>
  <c r="AU100" i="28"/>
  <c r="AW100" i="28"/>
  <c r="AX92" i="28"/>
  <c r="AX100" i="28"/>
  <c r="AY100" i="28"/>
  <c r="AS87" i="28"/>
  <c r="AS85" i="28"/>
  <c r="AY78" i="28"/>
  <c r="AT78" i="28"/>
  <c r="AW128" i="28"/>
  <c r="AV113" i="28"/>
  <c r="AJ113" i="28"/>
  <c r="AV77" i="28"/>
  <c r="AU92" i="28"/>
  <c r="AW77" i="28"/>
  <c r="AX87" i="28"/>
  <c r="AY85" i="28"/>
  <c r="AX77" i="28"/>
  <c r="AW78" i="28"/>
  <c r="AV81" i="28"/>
  <c r="AX81" i="28"/>
  <c r="AY81" i="28"/>
  <c r="AT81" i="28"/>
  <c r="AS81" i="28"/>
  <c r="AV91" i="28"/>
  <c r="BA91" i="28"/>
  <c r="BC91" i="28"/>
  <c r="A91" i="28"/>
  <c r="AU91" i="28"/>
  <c r="AX91" i="28"/>
  <c r="AT91" i="28"/>
  <c r="AS91" i="28"/>
  <c r="AY91" i="28"/>
  <c r="AS88" i="28"/>
  <c r="AY88" i="28"/>
  <c r="BB88" i="28"/>
  <c r="AW88" i="28"/>
  <c r="AU88" i="28"/>
  <c r="AV88" i="28"/>
  <c r="AJ88" i="28"/>
  <c r="AT100" i="28"/>
  <c r="AS100" i="28"/>
  <c r="AZ97" i="28"/>
  <c r="AV106" i="28"/>
  <c r="AU106" i="28"/>
  <c r="AY106" i="28"/>
  <c r="AT106" i="28"/>
  <c r="AX106" i="28"/>
  <c r="AW106" i="28"/>
  <c r="AS106" i="28"/>
  <c r="AV132" i="28"/>
  <c r="AW132" i="28"/>
  <c r="AU132" i="28"/>
  <c r="AS132" i="28"/>
  <c r="AT132" i="28"/>
  <c r="AY132" i="28"/>
  <c r="AX132" i="28"/>
  <c r="AV117" i="28"/>
  <c r="AW117" i="28"/>
  <c r="AU117" i="28"/>
  <c r="AX117" i="28"/>
  <c r="AT117" i="28"/>
  <c r="AS117" i="28"/>
  <c r="AY117" i="28"/>
  <c r="AV95" i="28"/>
  <c r="AW95" i="28"/>
  <c r="AU95" i="28"/>
  <c r="AY95" i="28"/>
  <c r="AX95" i="28"/>
  <c r="AT95" i="28"/>
  <c r="AS95" i="28"/>
  <c r="AV99" i="28"/>
  <c r="AW99" i="28"/>
  <c r="AU99" i="28"/>
  <c r="AT99" i="28"/>
  <c r="AS99" i="28"/>
  <c r="AY99" i="28"/>
  <c r="AX99" i="28"/>
  <c r="AY84" i="28"/>
  <c r="AU84" i="28"/>
  <c r="AW84" i="28"/>
  <c r="AT84" i="28"/>
  <c r="AS84" i="28"/>
  <c r="AX84" i="28"/>
  <c r="AV84" i="28"/>
  <c r="AV76" i="28"/>
  <c r="AU76" i="28"/>
  <c r="AY76" i="28"/>
  <c r="AT76" i="28"/>
  <c r="AX76" i="28"/>
  <c r="AS76" i="28"/>
  <c r="AW76" i="28"/>
  <c r="AY133" i="28"/>
  <c r="AU133" i="28"/>
  <c r="AW133" i="28"/>
  <c r="AV133" i="28"/>
  <c r="AX133" i="28"/>
  <c r="BB133" i="28"/>
  <c r="AT133" i="28"/>
  <c r="AS133" i="28"/>
  <c r="BA101" i="28"/>
  <c r="BC101" i="28"/>
  <c r="A101" i="28"/>
  <c r="AJ101" i="28"/>
  <c r="BA87" i="28"/>
  <c r="BC87" i="28"/>
  <c r="A87" i="28"/>
  <c r="AX134" i="28"/>
  <c r="AT134" i="28"/>
  <c r="AW134" i="28"/>
  <c r="AV134" i="28"/>
  <c r="AU134" i="28"/>
  <c r="AY134" i="28"/>
  <c r="AS134" i="28"/>
  <c r="AX129" i="28"/>
  <c r="AT129" i="28"/>
  <c r="AY129" i="28"/>
  <c r="AS129" i="28"/>
  <c r="AW129" i="28"/>
  <c r="AU129" i="28"/>
  <c r="AV129" i="28"/>
  <c r="AX109" i="28"/>
  <c r="AT109" i="28"/>
  <c r="AU109" i="28"/>
  <c r="AY109" i="28"/>
  <c r="AS109" i="28"/>
  <c r="AW109" i="28"/>
  <c r="AV109" i="28"/>
  <c r="AW137" i="28"/>
  <c r="AS137" i="28"/>
  <c r="AV137" i="28"/>
  <c r="AU137" i="28"/>
  <c r="AT137" i="28"/>
  <c r="AY137" i="28"/>
  <c r="AX137" i="28"/>
  <c r="AW121" i="28"/>
  <c r="AS121" i="28"/>
  <c r="AV121" i="28"/>
  <c r="AU121" i="28"/>
  <c r="AY121" i="28"/>
  <c r="AX121" i="28"/>
  <c r="AT121" i="28"/>
  <c r="AW105" i="28"/>
  <c r="AS105" i="28"/>
  <c r="AV105" i="28"/>
  <c r="AU105" i="28"/>
  <c r="AY105" i="28"/>
  <c r="AT105" i="28"/>
  <c r="AX105" i="28"/>
  <c r="AV98" i="28"/>
  <c r="AJ96" i="28"/>
  <c r="AX140" i="28"/>
  <c r="AT140" i="28"/>
  <c r="AU140" i="28"/>
  <c r="AY140" i="28"/>
  <c r="AS140" i="28"/>
  <c r="AV140" i="28"/>
  <c r="AW140" i="28"/>
  <c r="AY118" i="28"/>
  <c r="AU118" i="28"/>
  <c r="AW118" i="28"/>
  <c r="AV118" i="28"/>
  <c r="AS118" i="28"/>
  <c r="AT118" i="28"/>
  <c r="AX118" i="28"/>
  <c r="AR110" i="28"/>
  <c r="AW90" i="28"/>
  <c r="AS90" i="28"/>
  <c r="AY90" i="28"/>
  <c r="AT90" i="28"/>
  <c r="AX90" i="28"/>
  <c r="AV90" i="28"/>
  <c r="AU90" i="28"/>
  <c r="BA128" i="28"/>
  <c r="BC128" i="28"/>
  <c r="A128" i="28"/>
  <c r="AW102" i="28"/>
  <c r="AS102" i="28"/>
  <c r="AX102" i="28"/>
  <c r="AV102" i="28"/>
  <c r="AU102" i="28"/>
  <c r="AT102" i="28"/>
  <c r="AY102" i="28"/>
  <c r="AX124" i="28"/>
  <c r="AT124" i="28"/>
  <c r="AU124" i="28"/>
  <c r="AY124" i="28"/>
  <c r="AS124" i="28"/>
  <c r="AW124" i="28"/>
  <c r="AV124" i="28"/>
  <c r="AR141" i="28"/>
  <c r="BA100" i="28"/>
  <c r="BC100" i="28"/>
  <c r="A100" i="28"/>
  <c r="AJ100" i="28"/>
  <c r="AW125" i="28"/>
  <c r="AS125" i="28"/>
  <c r="AU125" i="28"/>
  <c r="AY125" i="28"/>
  <c r="AT125" i="28"/>
  <c r="AV125" i="28"/>
  <c r="AX125" i="28"/>
  <c r="AX114" i="28"/>
  <c r="AT114" i="28"/>
  <c r="AY114" i="28"/>
  <c r="AS114" i="28"/>
  <c r="AW114" i="28"/>
  <c r="AV114" i="28"/>
  <c r="AU114" i="28"/>
  <c r="AX89" i="28"/>
  <c r="AT89" i="28"/>
  <c r="AY89" i="28"/>
  <c r="AS89" i="28"/>
  <c r="AW89" i="28"/>
  <c r="AV89" i="28"/>
  <c r="AU89" i="28"/>
  <c r="AW86" i="28"/>
  <c r="AS86" i="28"/>
  <c r="AY86" i="28"/>
  <c r="AT86" i="28"/>
  <c r="AX86" i="28"/>
  <c r="AU86" i="28"/>
  <c r="AV86" i="28"/>
  <c r="AW75" i="28"/>
  <c r="AS75" i="28"/>
  <c r="AV75" i="28"/>
  <c r="AU75" i="28"/>
  <c r="AY75" i="28"/>
  <c r="AT75" i="28"/>
  <c r="AX75" i="28"/>
  <c r="BB101" i="28"/>
  <c r="B63" i="28"/>
  <c r="T32" i="28"/>
  <c r="AB30" i="28"/>
  <c r="T30" i="28"/>
  <c r="T18" i="28"/>
  <c r="T16" i="28"/>
  <c r="T14" i="28"/>
  <c r="T12" i="28"/>
  <c r="M12" i="28"/>
  <c r="AF2" i="28"/>
  <c r="T10" i="28"/>
  <c r="X4" i="28"/>
  <c r="L4" i="28"/>
  <c r="X2" i="28"/>
  <c r="L2" i="28"/>
  <c r="A2" i="28"/>
  <c r="B63" i="27"/>
  <c r="T32" i="27"/>
  <c r="AB30" i="27"/>
  <c r="T30" i="27"/>
  <c r="T24" i="27"/>
  <c r="T23" i="27"/>
  <c r="T18" i="27"/>
  <c r="T16" i="27"/>
  <c r="T14" i="27"/>
  <c r="T12" i="27"/>
  <c r="M12" i="27"/>
  <c r="AF2" i="27"/>
  <c r="T10" i="27"/>
  <c r="X4" i="27"/>
  <c r="L4" i="27"/>
  <c r="A2" i="27"/>
  <c r="X2" i="27"/>
  <c r="L2" i="27"/>
  <c r="W145" i="31"/>
  <c r="V145" i="31"/>
  <c r="U145" i="31"/>
  <c r="T145" i="31"/>
  <c r="S145" i="31"/>
  <c r="R145" i="31"/>
  <c r="Q145" i="31"/>
  <c r="P145" i="31"/>
  <c r="O145" i="31"/>
  <c r="N145" i="31"/>
  <c r="M145" i="31"/>
  <c r="BG141" i="31"/>
  <c r="BE141" i="31"/>
  <c r="AN141" i="31"/>
  <c r="AM141" i="31"/>
  <c r="AP141" i="31"/>
  <c r="AL141" i="31"/>
  <c r="AO141" i="31"/>
  <c r="BG140" i="31"/>
  <c r="BE140" i="31"/>
  <c r="AN140" i="31"/>
  <c r="AM140" i="31"/>
  <c r="AP140" i="31"/>
  <c r="AL140" i="31"/>
  <c r="AO140" i="31"/>
  <c r="BI139" i="31"/>
  <c r="BG137" i="31"/>
  <c r="BE137" i="31"/>
  <c r="AN137" i="31"/>
  <c r="AM137" i="31"/>
  <c r="AP137" i="31"/>
  <c r="AL137" i="31"/>
  <c r="AO137" i="31"/>
  <c r="BI136" i="31"/>
  <c r="BG134" i="31"/>
  <c r="BE134" i="31"/>
  <c r="AN134" i="31"/>
  <c r="AM134" i="31"/>
  <c r="AP134" i="31"/>
  <c r="AL134" i="31"/>
  <c r="AO134" i="31"/>
  <c r="BG133" i="31"/>
  <c r="BE133" i="31"/>
  <c r="AN133" i="31"/>
  <c r="AQ133" i="31"/>
  <c r="AM133" i="31"/>
  <c r="AL133" i="31"/>
  <c r="AO133" i="31"/>
  <c r="BG132" i="31"/>
  <c r="BE132" i="31"/>
  <c r="AN132" i="31"/>
  <c r="AQ132" i="31"/>
  <c r="AM132" i="31"/>
  <c r="AP132" i="31"/>
  <c r="AL132" i="31"/>
  <c r="AO132" i="31"/>
  <c r="BI131" i="31"/>
  <c r="BG129" i="31"/>
  <c r="BE129" i="31"/>
  <c r="AN129" i="31"/>
  <c r="AM129" i="31"/>
  <c r="AP129" i="31"/>
  <c r="AL129" i="31"/>
  <c r="AO129" i="31"/>
  <c r="BG128" i="31"/>
  <c r="BE128" i="31"/>
  <c r="AN128" i="31"/>
  <c r="AQ128" i="31"/>
  <c r="AM128" i="31"/>
  <c r="AL128" i="31"/>
  <c r="AO128" i="31"/>
  <c r="BI127" i="31"/>
  <c r="BG125" i="31"/>
  <c r="BE125" i="31"/>
  <c r="AN125" i="31"/>
  <c r="AQ125" i="31"/>
  <c r="AM125" i="31"/>
  <c r="AP125" i="31"/>
  <c r="AL125" i="31"/>
  <c r="AO125" i="31"/>
  <c r="BG124" i="31"/>
  <c r="BE124" i="31"/>
  <c r="AN124" i="31"/>
  <c r="AM124" i="31"/>
  <c r="AP124" i="31"/>
  <c r="AL124" i="31"/>
  <c r="AO124" i="31"/>
  <c r="BI123" i="31"/>
  <c r="BG121" i="31"/>
  <c r="BE121" i="31"/>
  <c r="AN121" i="31"/>
  <c r="AQ121" i="31"/>
  <c r="AM121" i="31"/>
  <c r="AP121" i="31"/>
  <c r="AL121" i="31"/>
  <c r="AO121" i="31"/>
  <c r="BI120" i="31"/>
  <c r="BG118" i="31"/>
  <c r="BE118" i="31"/>
  <c r="AN118" i="31"/>
  <c r="AQ118" i="31"/>
  <c r="AM118" i="31"/>
  <c r="AP118" i="31"/>
  <c r="AL118" i="31"/>
  <c r="BG117" i="31"/>
  <c r="BE117" i="31"/>
  <c r="AN117" i="31"/>
  <c r="AQ117" i="31"/>
  <c r="AM117" i="31"/>
  <c r="AL117" i="31"/>
  <c r="AO117" i="31"/>
  <c r="BI116" i="31"/>
  <c r="BG114" i="31"/>
  <c r="BE114" i="31"/>
  <c r="AN114" i="31"/>
  <c r="AM114" i="31"/>
  <c r="AP114" i="31"/>
  <c r="AL114" i="31"/>
  <c r="AO114" i="31"/>
  <c r="BG113" i="31"/>
  <c r="BE113" i="31"/>
  <c r="AN113" i="31"/>
  <c r="AQ113" i="31"/>
  <c r="AM113" i="31"/>
  <c r="AP113" i="31"/>
  <c r="AL113" i="31"/>
  <c r="BI112" i="31"/>
  <c r="BG110" i="31"/>
  <c r="BE110" i="31"/>
  <c r="AN110" i="31"/>
  <c r="AQ110" i="31"/>
  <c r="AM110" i="31"/>
  <c r="AP110" i="31"/>
  <c r="AL110" i="31"/>
  <c r="AO110" i="31"/>
  <c r="BG109" i="31"/>
  <c r="BE109" i="31"/>
  <c r="AN109" i="31"/>
  <c r="AM109" i="31"/>
  <c r="AP109" i="31"/>
  <c r="AL109" i="31"/>
  <c r="AO109" i="31"/>
  <c r="BI108" i="31"/>
  <c r="BG106" i="31"/>
  <c r="BE106" i="31"/>
  <c r="AN106" i="31"/>
  <c r="AQ106" i="31"/>
  <c r="AM106" i="31"/>
  <c r="AL106" i="31"/>
  <c r="BG105" i="31"/>
  <c r="BE105" i="31"/>
  <c r="AN105" i="31"/>
  <c r="AQ105" i="31"/>
  <c r="AM105" i="31"/>
  <c r="AP105" i="31"/>
  <c r="AL105" i="31"/>
  <c r="AO105" i="31"/>
  <c r="BI104" i="31"/>
  <c r="BG102" i="31"/>
  <c r="BE102" i="31"/>
  <c r="AN102" i="31"/>
  <c r="AM102" i="31"/>
  <c r="AP102" i="31"/>
  <c r="AL102" i="31"/>
  <c r="AO102" i="31"/>
  <c r="BG101" i="31"/>
  <c r="BE101" i="31"/>
  <c r="AN101" i="31"/>
  <c r="AQ101" i="31"/>
  <c r="AM101" i="31"/>
  <c r="AP101" i="31"/>
  <c r="AL101" i="31"/>
  <c r="AO101" i="31"/>
  <c r="BG100" i="31"/>
  <c r="BE100" i="31"/>
  <c r="AN100" i="31"/>
  <c r="AQ100" i="31"/>
  <c r="AM100" i="31"/>
  <c r="AL100" i="31"/>
  <c r="AO100" i="31"/>
  <c r="BG99" i="31"/>
  <c r="BE99" i="31"/>
  <c r="AN99" i="31"/>
  <c r="AQ99" i="31"/>
  <c r="AM99" i="31"/>
  <c r="AL99" i="31"/>
  <c r="BG98" i="31"/>
  <c r="BE98" i="31"/>
  <c r="AN98" i="31"/>
  <c r="AM98" i="31"/>
  <c r="AP98" i="31"/>
  <c r="AL98" i="31"/>
  <c r="AO98" i="31"/>
  <c r="BG97" i="31"/>
  <c r="BE97" i="31"/>
  <c r="AN97" i="31"/>
  <c r="AQ97" i="31"/>
  <c r="AM97" i="31"/>
  <c r="AP97" i="31"/>
  <c r="AL97" i="31"/>
  <c r="AO97" i="31"/>
  <c r="BG96" i="31"/>
  <c r="BE96" i="31"/>
  <c r="AN96" i="31"/>
  <c r="AQ96" i="31"/>
  <c r="AM96" i="31"/>
  <c r="AL96" i="31"/>
  <c r="AO96" i="31"/>
  <c r="BG95" i="31"/>
  <c r="BE95" i="31"/>
  <c r="AN95" i="31"/>
  <c r="AQ95" i="31"/>
  <c r="AM95" i="31"/>
  <c r="AL95" i="31"/>
  <c r="BI94" i="31"/>
  <c r="BG92" i="31"/>
  <c r="BE92" i="31"/>
  <c r="AN92" i="31"/>
  <c r="AQ92" i="31"/>
  <c r="AM92" i="31"/>
  <c r="AL92" i="31"/>
  <c r="AO92" i="31"/>
  <c r="BG91" i="31"/>
  <c r="BE91" i="31"/>
  <c r="AN91" i="31"/>
  <c r="AQ91" i="31"/>
  <c r="AM91" i="31"/>
  <c r="AP91" i="31"/>
  <c r="AL91" i="31"/>
  <c r="BG90" i="31"/>
  <c r="BE90" i="31"/>
  <c r="AN90" i="31"/>
  <c r="AQ90" i="31"/>
  <c r="AM90" i="31"/>
  <c r="AP90" i="31"/>
  <c r="AL90" i="31"/>
  <c r="AO90" i="31"/>
  <c r="BG89" i="31"/>
  <c r="BE89" i="31"/>
  <c r="AN89" i="31"/>
  <c r="AQ89" i="31"/>
  <c r="AM89" i="31"/>
  <c r="AP89" i="31"/>
  <c r="AL89" i="31"/>
  <c r="AO89" i="31"/>
  <c r="BG88" i="31"/>
  <c r="BE88" i="31"/>
  <c r="AN88" i="31"/>
  <c r="AQ88" i="31"/>
  <c r="AM88" i="31"/>
  <c r="AP88" i="31"/>
  <c r="AL88" i="31"/>
  <c r="AO88" i="31"/>
  <c r="BG87" i="31"/>
  <c r="BE87" i="31"/>
  <c r="AN87" i="31"/>
  <c r="AQ87" i="31"/>
  <c r="AM87" i="31"/>
  <c r="AL87" i="31"/>
  <c r="BG86" i="31"/>
  <c r="BE86" i="31"/>
  <c r="AN86" i="31"/>
  <c r="AQ86" i="31"/>
  <c r="AM86" i="31"/>
  <c r="AL86" i="31"/>
  <c r="AO86" i="31"/>
  <c r="BG85" i="31"/>
  <c r="BE85" i="31"/>
  <c r="AN85" i="31"/>
  <c r="AQ85" i="31"/>
  <c r="AM85" i="31"/>
  <c r="AP85" i="31"/>
  <c r="AL85" i="31"/>
  <c r="AO85" i="31"/>
  <c r="BG84" i="31"/>
  <c r="BE84" i="31"/>
  <c r="AN84" i="31"/>
  <c r="AM84" i="31"/>
  <c r="AP84" i="31"/>
  <c r="AL84" i="31"/>
  <c r="AO84" i="31"/>
  <c r="BI83" i="31"/>
  <c r="BG81" i="31"/>
  <c r="BE81" i="31"/>
  <c r="AN81" i="31"/>
  <c r="AQ81" i="31"/>
  <c r="AM81" i="31"/>
  <c r="AP81" i="31"/>
  <c r="AL81" i="31"/>
  <c r="AO81" i="31"/>
  <c r="BI80" i="31"/>
  <c r="BG78" i="31"/>
  <c r="BE78" i="31"/>
  <c r="AN78" i="31"/>
  <c r="AQ78" i="31"/>
  <c r="AM78" i="31"/>
  <c r="AP78" i="31"/>
  <c r="AL78" i="31"/>
  <c r="AO78" i="31"/>
  <c r="BG77" i="31"/>
  <c r="BE77" i="31"/>
  <c r="AN77" i="31"/>
  <c r="AQ77" i="31"/>
  <c r="AM77" i="31"/>
  <c r="AL77" i="31"/>
  <c r="AO77" i="31"/>
  <c r="BG76" i="31"/>
  <c r="BE76" i="31"/>
  <c r="AN76" i="31"/>
  <c r="AM76" i="31"/>
  <c r="AP76" i="31"/>
  <c r="AL76" i="31"/>
  <c r="AO76" i="31"/>
  <c r="BG75" i="31"/>
  <c r="BE75" i="31"/>
  <c r="AN75" i="31"/>
  <c r="AQ75" i="31"/>
  <c r="AL75" i="31"/>
  <c r="AO75" i="31"/>
  <c r="BI74" i="31"/>
  <c r="B63" i="31"/>
  <c r="AI32" i="31"/>
  <c r="T32" i="31"/>
  <c r="AB30" i="31"/>
  <c r="T30" i="31"/>
  <c r="AI18" i="31"/>
  <c r="T18" i="31"/>
  <c r="AI16" i="31"/>
  <c r="T16" i="31"/>
  <c r="AI14" i="31"/>
  <c r="T14" i="31"/>
  <c r="AI12" i="31"/>
  <c r="T12" i="31"/>
  <c r="AI10" i="31"/>
  <c r="T10" i="31"/>
  <c r="X4" i="31"/>
  <c r="L4" i="31"/>
  <c r="AI2" i="31"/>
  <c r="A2" i="31"/>
  <c r="AF2" i="31"/>
  <c r="X2" i="31"/>
  <c r="L2" i="31"/>
  <c r="AZ77" i="28"/>
  <c r="BB97" i="28"/>
  <c r="AH97" i="28"/>
  <c r="AZ87" i="28"/>
  <c r="AZ101" i="28"/>
  <c r="AJ97" i="28"/>
  <c r="AT98" i="28"/>
  <c r="AX98" i="28"/>
  <c r="AU98" i="28"/>
  <c r="AS98" i="28"/>
  <c r="AY98" i="28"/>
  <c r="AZ113" i="28"/>
  <c r="BB87" i="28"/>
  <c r="AH87" i="28"/>
  <c r="AJ128" i="27"/>
  <c r="AZ132" i="27"/>
  <c r="AH114" i="27"/>
  <c r="AH117" i="27"/>
  <c r="AH133" i="27"/>
  <c r="AH110" i="27"/>
  <c r="BB96" i="27"/>
  <c r="AZ128" i="27"/>
  <c r="BD114" i="31"/>
  <c r="BA77" i="28"/>
  <c r="AH81" i="27"/>
  <c r="BB113" i="27"/>
  <c r="AH76" i="27"/>
  <c r="AH132" i="27"/>
  <c r="AH128" i="27"/>
  <c r="AH129" i="27"/>
  <c r="AH118" i="27"/>
  <c r="AH109" i="27"/>
  <c r="AH106" i="27"/>
  <c r="AH99" i="27"/>
  <c r="AH101" i="27"/>
  <c r="AH97" i="27"/>
  <c r="AH95" i="27"/>
  <c r="AH85" i="27"/>
  <c r="AH87" i="27"/>
  <c r="AH89" i="27"/>
  <c r="AH91" i="27"/>
  <c r="AH78" i="27"/>
  <c r="BC76" i="27"/>
  <c r="A76" i="27"/>
  <c r="BA113" i="27"/>
  <c r="BC113" i="27"/>
  <c r="A113" i="27"/>
  <c r="AJ113" i="27"/>
  <c r="BB77" i="27"/>
  <c r="AZ77" i="27"/>
  <c r="AS144" i="27"/>
  <c r="BA96" i="27"/>
  <c r="BC96" i="27"/>
  <c r="A96" i="27"/>
  <c r="AJ96" i="27"/>
  <c r="BB88" i="27"/>
  <c r="BA88" i="27"/>
  <c r="AJ88" i="27"/>
  <c r="BB100" i="27"/>
  <c r="BA100" i="27"/>
  <c r="BC100" i="27"/>
  <c r="A100" i="27"/>
  <c r="AJ100" i="27"/>
  <c r="AZ113" i="27"/>
  <c r="AU144" i="27"/>
  <c r="AN145" i="27"/>
  <c r="A75" i="27"/>
  <c r="AZ96" i="27"/>
  <c r="BB92" i="27"/>
  <c r="BA92" i="27"/>
  <c r="BC92" i="27"/>
  <c r="A92" i="27"/>
  <c r="AJ92" i="27"/>
  <c r="BB84" i="27"/>
  <c r="BA84" i="27"/>
  <c r="BC84" i="27"/>
  <c r="A84" i="27"/>
  <c r="AJ84" i="27"/>
  <c r="AZ88" i="27"/>
  <c r="AZ100" i="27"/>
  <c r="AZ92" i="27"/>
  <c r="AZ84" i="27"/>
  <c r="AT144" i="27"/>
  <c r="BA77" i="27"/>
  <c r="BC77" i="27"/>
  <c r="A77" i="27"/>
  <c r="AJ77" i="27"/>
  <c r="BA78" i="28"/>
  <c r="AZ78" i="28"/>
  <c r="AH101" i="28"/>
  <c r="AJ77" i="28"/>
  <c r="BB92" i="28"/>
  <c r="BB124" i="28"/>
  <c r="BB95" i="28"/>
  <c r="BB132" i="28"/>
  <c r="AZ128" i="28"/>
  <c r="BB113" i="28"/>
  <c r="BB128" i="28"/>
  <c r="AH128" i="28"/>
  <c r="AH96" i="28"/>
  <c r="X145" i="28"/>
  <c r="X144" i="28"/>
  <c r="BA81" i="28"/>
  <c r="BC81" i="28"/>
  <c r="A81" i="28"/>
  <c r="AJ81" i="28"/>
  <c r="AZ92" i="28"/>
  <c r="BB85" i="28"/>
  <c r="AZ85" i="28"/>
  <c r="AJ78" i="28"/>
  <c r="BB81" i="28"/>
  <c r="AZ96" i="28"/>
  <c r="BA92" i="28"/>
  <c r="BC92" i="28"/>
  <c r="A92" i="28"/>
  <c r="BA85" i="28"/>
  <c r="BC85" i="28"/>
  <c r="A85" i="28"/>
  <c r="BB78" i="28"/>
  <c r="AZ81" i="28"/>
  <c r="BB77" i="28"/>
  <c r="AJ91" i="28"/>
  <c r="AZ88" i="28"/>
  <c r="BB137" i="28"/>
  <c r="BB109" i="28"/>
  <c r="AZ100" i="28"/>
  <c r="BA88" i="28"/>
  <c r="BC88" i="28"/>
  <c r="A88" i="28"/>
  <c r="BB100" i="28"/>
  <c r="AH100" i="28"/>
  <c r="BB86" i="28"/>
  <c r="BB105" i="28"/>
  <c r="BA113" i="28"/>
  <c r="BC113" i="28"/>
  <c r="A113" i="28"/>
  <c r="AZ91" i="28"/>
  <c r="AZ133" i="28"/>
  <c r="AZ95" i="28"/>
  <c r="BB91" i="28"/>
  <c r="AH91" i="28"/>
  <c r="AZ124" i="28"/>
  <c r="AZ118" i="28"/>
  <c r="BB129" i="28"/>
  <c r="AZ99" i="28"/>
  <c r="AZ106" i="28"/>
  <c r="BB75" i="28"/>
  <c r="BA75" i="28"/>
  <c r="AJ75" i="28"/>
  <c r="AJ114" i="28"/>
  <c r="BA114" i="28"/>
  <c r="BC114" i="28"/>
  <c r="A114" i="28"/>
  <c r="BA118" i="28"/>
  <c r="BC118" i="28"/>
  <c r="A118" i="28"/>
  <c r="AJ118" i="28"/>
  <c r="AJ140" i="28"/>
  <c r="BA140" i="28"/>
  <c r="BC140" i="28"/>
  <c r="A140" i="28"/>
  <c r="AZ105" i="28"/>
  <c r="AZ137" i="28"/>
  <c r="AZ129" i="28"/>
  <c r="AZ134" i="28"/>
  <c r="AJ99" i="28"/>
  <c r="BA99" i="28"/>
  <c r="BC99" i="28"/>
  <c r="A99" i="28"/>
  <c r="AZ75" i="28"/>
  <c r="BA86" i="28"/>
  <c r="BC86" i="28"/>
  <c r="A86" i="28"/>
  <c r="AJ86" i="28"/>
  <c r="AJ89" i="28"/>
  <c r="BA89" i="28"/>
  <c r="BC89" i="28"/>
  <c r="A89" i="28"/>
  <c r="BB114" i="28"/>
  <c r="BB125" i="28"/>
  <c r="AW141" i="28"/>
  <c r="AS141" i="28"/>
  <c r="AU141" i="28"/>
  <c r="AY141" i="28"/>
  <c r="AT141" i="28"/>
  <c r="AV141" i="28"/>
  <c r="AX141" i="28"/>
  <c r="AJ124" i="28"/>
  <c r="BA124" i="28"/>
  <c r="BC124" i="28"/>
  <c r="A124" i="28"/>
  <c r="BA102" i="28"/>
  <c r="BC102" i="28"/>
  <c r="A102" i="28"/>
  <c r="AJ102" i="28"/>
  <c r="BA90" i="28"/>
  <c r="BC90" i="28"/>
  <c r="A90" i="28"/>
  <c r="AJ90" i="28"/>
  <c r="AZ90" i="28"/>
  <c r="AW110" i="28"/>
  <c r="AS110" i="28"/>
  <c r="AU110" i="28"/>
  <c r="AY110" i="28"/>
  <c r="AT110" i="28"/>
  <c r="AX110" i="28"/>
  <c r="AV110" i="28"/>
  <c r="BB118" i="28"/>
  <c r="AZ140" i="28"/>
  <c r="BB140" i="28"/>
  <c r="BA121" i="28"/>
  <c r="BC121" i="28"/>
  <c r="A121" i="28"/>
  <c r="AJ121" i="28"/>
  <c r="AZ109" i="28"/>
  <c r="AJ129" i="28"/>
  <c r="BA129" i="28"/>
  <c r="BC129" i="28"/>
  <c r="A129" i="28"/>
  <c r="AZ76" i="28"/>
  <c r="BA84" i="28"/>
  <c r="BC84" i="28"/>
  <c r="A84" i="28"/>
  <c r="AJ84" i="28"/>
  <c r="AZ117" i="28"/>
  <c r="AJ132" i="28"/>
  <c r="BA132" i="28"/>
  <c r="BC132" i="28"/>
  <c r="A132" i="28"/>
  <c r="BB106" i="28"/>
  <c r="AJ106" i="28"/>
  <c r="BA106" i="28"/>
  <c r="BC106" i="28"/>
  <c r="A106" i="28"/>
  <c r="AZ86" i="28"/>
  <c r="BB89" i="28"/>
  <c r="AZ114" i="28"/>
  <c r="BA125" i="28"/>
  <c r="BC125" i="28"/>
  <c r="A125" i="28"/>
  <c r="AJ125" i="28"/>
  <c r="AZ125" i="28"/>
  <c r="BB102" i="28"/>
  <c r="BB90" i="28"/>
  <c r="BA98" i="28"/>
  <c r="BC98" i="28"/>
  <c r="A98" i="28"/>
  <c r="AJ98" i="28"/>
  <c r="BB121" i="28"/>
  <c r="AZ121" i="28"/>
  <c r="BB134" i="28"/>
  <c r="BA133" i="28"/>
  <c r="BC133" i="28"/>
  <c r="A133" i="28"/>
  <c r="AJ133" i="28"/>
  <c r="BB76" i="28"/>
  <c r="AJ76" i="28"/>
  <c r="BA76" i="28"/>
  <c r="BC76" i="28"/>
  <c r="A76" i="28"/>
  <c r="BB84" i="28"/>
  <c r="BB99" i="28"/>
  <c r="AJ117" i="28"/>
  <c r="BA117" i="28"/>
  <c r="BC117" i="28"/>
  <c r="A117" i="28"/>
  <c r="AZ132" i="28"/>
  <c r="AZ89" i="28"/>
  <c r="AZ102" i="28"/>
  <c r="BA105" i="28"/>
  <c r="BC105" i="28"/>
  <c r="A105" i="28"/>
  <c r="AJ105" i="28"/>
  <c r="BA137" i="28"/>
  <c r="BC137" i="28"/>
  <c r="A137" i="28"/>
  <c r="AJ137" i="28"/>
  <c r="AJ109" i="28"/>
  <c r="BA109" i="28"/>
  <c r="BC109" i="28"/>
  <c r="A109" i="28"/>
  <c r="BA134" i="28"/>
  <c r="BC134" i="28"/>
  <c r="A134" i="28"/>
  <c r="AJ134" i="28"/>
  <c r="AZ84" i="28"/>
  <c r="AJ95" i="28"/>
  <c r="BA95" i="28"/>
  <c r="BC95" i="28"/>
  <c r="A95" i="28"/>
  <c r="BB117" i="28"/>
  <c r="T33" i="28"/>
  <c r="T33" i="27"/>
  <c r="BD98" i="31"/>
  <c r="AR89" i="31"/>
  <c r="AX89" i="31"/>
  <c r="AK89" i="31"/>
  <c r="BD129" i="31"/>
  <c r="BD141" i="31"/>
  <c r="BD87" i="31"/>
  <c r="BD92" i="31"/>
  <c r="BD96" i="31"/>
  <c r="AR97" i="31"/>
  <c r="AT97" i="31"/>
  <c r="BD100" i="31"/>
  <c r="AR110" i="31"/>
  <c r="AX110" i="31"/>
  <c r="AK114" i="31"/>
  <c r="BD128" i="31"/>
  <c r="BD133" i="31"/>
  <c r="K149" i="31"/>
  <c r="BD102" i="31"/>
  <c r="BD140" i="31"/>
  <c r="AR101" i="31"/>
  <c r="AY101" i="31"/>
  <c r="BD106" i="31"/>
  <c r="BD134" i="31"/>
  <c r="BD109" i="31"/>
  <c r="BD118" i="31"/>
  <c r="AR125" i="31"/>
  <c r="AY125" i="31"/>
  <c r="BD76" i="31"/>
  <c r="AK77" i="31"/>
  <c r="BD84" i="31"/>
  <c r="BD86" i="31"/>
  <c r="BD91" i="31"/>
  <c r="AK97" i="31"/>
  <c r="AK101" i="31"/>
  <c r="AK109" i="31"/>
  <c r="AK129" i="31"/>
  <c r="AK134" i="31"/>
  <c r="BD137" i="31"/>
  <c r="AK140" i="31"/>
  <c r="AK84" i="31"/>
  <c r="AP87" i="31"/>
  <c r="AR88" i="31"/>
  <c r="AP92" i="31"/>
  <c r="AR92" i="31"/>
  <c r="BD95" i="31"/>
  <c r="AP96" i="31"/>
  <c r="AR96" i="31"/>
  <c r="AY96" i="31"/>
  <c r="BD99" i="31"/>
  <c r="AP100" i="31"/>
  <c r="AR100" i="31"/>
  <c r="AR105" i="31"/>
  <c r="AX105" i="31"/>
  <c r="AP106" i="31"/>
  <c r="BD124" i="31"/>
  <c r="AP128" i="31"/>
  <c r="AR128" i="31"/>
  <c r="AP133" i="31"/>
  <c r="AR133" i="31"/>
  <c r="AX133" i="31"/>
  <c r="BD77" i="31"/>
  <c r="AR85" i="31"/>
  <c r="AY85" i="31"/>
  <c r="BD88" i="31"/>
  <c r="AR90" i="31"/>
  <c r="AT90" i="31"/>
  <c r="BD113" i="31"/>
  <c r="AR121" i="31"/>
  <c r="AX121" i="31"/>
  <c r="AK124" i="31"/>
  <c r="T33" i="31"/>
  <c r="AR78" i="31"/>
  <c r="AW97" i="31"/>
  <c r="AR81" i="31"/>
  <c r="AK88" i="31"/>
  <c r="AK92" i="31"/>
  <c r="AO95" i="31"/>
  <c r="AK95" i="31"/>
  <c r="BD97" i="31"/>
  <c r="AQ98" i="31"/>
  <c r="AR98" i="31"/>
  <c r="AO99" i="31"/>
  <c r="AK99" i="31"/>
  <c r="BD101" i="31"/>
  <c r="AQ102" i="31"/>
  <c r="AR102" i="31"/>
  <c r="AO113" i="31"/>
  <c r="AR113" i="31"/>
  <c r="AK113" i="31"/>
  <c r="AO118" i="31"/>
  <c r="AR118" i="31"/>
  <c r="AK118" i="31"/>
  <c r="BD125" i="31"/>
  <c r="BD81" i="31"/>
  <c r="BD75" i="31"/>
  <c r="AQ76" i="31"/>
  <c r="AR76" i="31"/>
  <c r="AP77" i="31"/>
  <c r="AR77" i="31"/>
  <c r="AK78" i="31"/>
  <c r="AK81" i="31"/>
  <c r="AK85" i="31"/>
  <c r="BD85" i="31"/>
  <c r="BD90" i="31"/>
  <c r="BD105" i="31"/>
  <c r="BD121" i="31"/>
  <c r="AX125" i="31"/>
  <c r="AT125" i="31"/>
  <c r="BD78" i="31"/>
  <c r="AK75" i="31"/>
  <c r="AQ84" i="31"/>
  <c r="AR84" i="31"/>
  <c r="AO87" i="31"/>
  <c r="AK87" i="31"/>
  <c r="BD89" i="31"/>
  <c r="AO91" i="31"/>
  <c r="AR91" i="31"/>
  <c r="AK91" i="31"/>
  <c r="AK96" i="31"/>
  <c r="AK100" i="31"/>
  <c r="AO106" i="31"/>
  <c r="AK106" i="31"/>
  <c r="AR132" i="31"/>
  <c r="AK76" i="31"/>
  <c r="AP86" i="31"/>
  <c r="AR86" i="31"/>
  <c r="AK86" i="31"/>
  <c r="AP95" i="31"/>
  <c r="AP99" i="31"/>
  <c r="BD110" i="31"/>
  <c r="AP117" i="31"/>
  <c r="AR117" i="31"/>
  <c r="BD117" i="31"/>
  <c r="AK90" i="31"/>
  <c r="AK98" i="31"/>
  <c r="AK102" i="31"/>
  <c r="AK105" i="31"/>
  <c r="AK110" i="31"/>
  <c r="AK121" i="31"/>
  <c r="AK125" i="31"/>
  <c r="BD132" i="31"/>
  <c r="AK137" i="31"/>
  <c r="AK141" i="31"/>
  <c r="AQ109" i="31"/>
  <c r="AR109" i="31"/>
  <c r="AQ114" i="31"/>
  <c r="AR114" i="31"/>
  <c r="AK117" i="31"/>
  <c r="AQ124" i="31"/>
  <c r="AR124" i="31"/>
  <c r="AQ129" i="31"/>
  <c r="AR129" i="31"/>
  <c r="AK132" i="31"/>
  <c r="AQ134" i="31"/>
  <c r="AR134" i="31"/>
  <c r="AQ140" i="31"/>
  <c r="AR140" i="31"/>
  <c r="AK128" i="31"/>
  <c r="AK133" i="31"/>
  <c r="AQ137" i="31"/>
  <c r="AR137" i="31"/>
  <c r="AQ141" i="31"/>
  <c r="AR141" i="31"/>
  <c r="AZ98" i="28"/>
  <c r="BB98" i="28"/>
  <c r="AH78" i="28"/>
  <c r="AH75" i="28"/>
  <c r="AH106" i="28"/>
  <c r="AH77" i="28"/>
  <c r="AH100" i="27"/>
  <c r="AX97" i="31"/>
  <c r="AU97" i="31"/>
  <c r="AV97" i="31"/>
  <c r="AS125" i="31"/>
  <c r="AU125" i="31"/>
  <c r="AV125" i="31"/>
  <c r="AW125" i="31"/>
  <c r="AS97" i="31"/>
  <c r="AY97" i="31"/>
  <c r="AY90" i="31"/>
  <c r="BB125" i="31"/>
  <c r="AT101" i="31"/>
  <c r="AX90" i="31"/>
  <c r="AV85" i="31"/>
  <c r="AV101" i="31"/>
  <c r="BA101" i="31"/>
  <c r="BC101" i="31"/>
  <c r="A101" i="31"/>
  <c r="AX101" i="31"/>
  <c r="AS110" i="31"/>
  <c r="AV89" i="31"/>
  <c r="AT85" i="31"/>
  <c r="AY105" i="31"/>
  <c r="AW101" i="31"/>
  <c r="AU101" i="31"/>
  <c r="AU110" i="31"/>
  <c r="AU89" i="31"/>
  <c r="AU85" i="31"/>
  <c r="AS101" i="31"/>
  <c r="AS85" i="31"/>
  <c r="AX85" i="31"/>
  <c r="BB85" i="31"/>
  <c r="AW85" i="31"/>
  <c r="AH113" i="27"/>
  <c r="AJ144" i="27"/>
  <c r="AJ145" i="27"/>
  <c r="AH96" i="27"/>
  <c r="BC88" i="27"/>
  <c r="A88" i="27"/>
  <c r="AH92" i="27"/>
  <c r="AH88" i="27"/>
  <c r="AH84" i="27"/>
  <c r="AH77" i="27"/>
  <c r="BA144" i="27"/>
  <c r="M148" i="27"/>
  <c r="AY145" i="27"/>
  <c r="BB144" i="27"/>
  <c r="AL145" i="27"/>
  <c r="M147" i="27"/>
  <c r="G52" i="27"/>
  <c r="BC77" i="28"/>
  <c r="A77" i="28"/>
  <c r="BC78" i="28"/>
  <c r="A78" i="28"/>
  <c r="AH89" i="28"/>
  <c r="AH84" i="28"/>
  <c r="AH102" i="28"/>
  <c r="AH99" i="28"/>
  <c r="AH105" i="28"/>
  <c r="AH117" i="28"/>
  <c r="AH118" i="28"/>
  <c r="AH121" i="28"/>
  <c r="AH132" i="28"/>
  <c r="AY144" i="28"/>
  <c r="AH134" i="28"/>
  <c r="AS144" i="28"/>
  <c r="AV144" i="28"/>
  <c r="AU144" i="28"/>
  <c r="AH114" i="28"/>
  <c r="AH86" i="28"/>
  <c r="AH88" i="28"/>
  <c r="AH133" i="28"/>
  <c r="AH125" i="28"/>
  <c r="AH98" i="28"/>
  <c r="AH109" i="28"/>
  <c r="AH137" i="28"/>
  <c r="AH81" i="28"/>
  <c r="AH85" i="28"/>
  <c r="AH113" i="28"/>
  <c r="AH124" i="28"/>
  <c r="AH90" i="28"/>
  <c r="AH140" i="28"/>
  <c r="AT144" i="28"/>
  <c r="AW144" i="28"/>
  <c r="AN145" i="28"/>
  <c r="AH129" i="28"/>
  <c r="AH95" i="28"/>
  <c r="AH92" i="28"/>
  <c r="AH76" i="28"/>
  <c r="AX144" i="28"/>
  <c r="BB110" i="28"/>
  <c r="BB141" i="28"/>
  <c r="BA141" i="28"/>
  <c r="BC141" i="28"/>
  <c r="A141" i="28"/>
  <c r="AJ141" i="28"/>
  <c r="AZ141" i="28"/>
  <c r="BA110" i="28"/>
  <c r="BC110" i="28"/>
  <c r="A110" i="28"/>
  <c r="AJ110" i="28"/>
  <c r="AZ110" i="28"/>
  <c r="BC75" i="28"/>
  <c r="AW89" i="31"/>
  <c r="AY89" i="31"/>
  <c r="BB89" i="31"/>
  <c r="AT89" i="31"/>
  <c r="AS89" i="31"/>
  <c r="AW110" i="31"/>
  <c r="AY110" i="31"/>
  <c r="BB110" i="31"/>
  <c r="AR87" i="31"/>
  <c r="AV87" i="31"/>
  <c r="AT110" i="31"/>
  <c r="AT96" i="31"/>
  <c r="AV110" i="31"/>
  <c r="AJ110" i="31"/>
  <c r="AI145" i="31"/>
  <c r="AT105" i="31"/>
  <c r="AV105" i="31"/>
  <c r="BA105" i="31"/>
  <c r="BC105" i="31"/>
  <c r="A105" i="31"/>
  <c r="AW105" i="31"/>
  <c r="AU105" i="31"/>
  <c r="AS105" i="31"/>
  <c r="AV88" i="31"/>
  <c r="BA88" i="31"/>
  <c r="BC88" i="31"/>
  <c r="A88" i="31"/>
  <c r="AS88" i="31"/>
  <c r="AY88" i="31"/>
  <c r="AX88" i="31"/>
  <c r="AU88" i="31"/>
  <c r="AW88" i="31"/>
  <c r="AU96" i="31"/>
  <c r="AS96" i="31"/>
  <c r="AX96" i="31"/>
  <c r="BB96" i="31"/>
  <c r="AV96" i="31"/>
  <c r="AJ96" i="31"/>
  <c r="AW96" i="31"/>
  <c r="AT88" i="31"/>
  <c r="AT121" i="31"/>
  <c r="AV121" i="31"/>
  <c r="BA121" i="31"/>
  <c r="BC121" i="31"/>
  <c r="A121" i="31"/>
  <c r="AK144" i="31"/>
  <c r="AK145" i="31"/>
  <c r="K147" i="31"/>
  <c r="K148" i="31"/>
  <c r="AT133" i="31"/>
  <c r="AV133" i="31"/>
  <c r="BA133" i="31"/>
  <c r="BC133" i="31"/>
  <c r="A133" i="31"/>
  <c r="AY121" i="31"/>
  <c r="BB121" i="31"/>
  <c r="AW121" i="31"/>
  <c r="AU121" i="31"/>
  <c r="AS121" i="31"/>
  <c r="AV100" i="31"/>
  <c r="BA100" i="31"/>
  <c r="BC100" i="31"/>
  <c r="A100" i="31"/>
  <c r="AW100" i="31"/>
  <c r="AY100" i="31"/>
  <c r="AT100" i="31"/>
  <c r="AX100" i="31"/>
  <c r="AU100" i="31"/>
  <c r="AS100" i="31"/>
  <c r="AU92" i="31"/>
  <c r="AW92" i="31"/>
  <c r="AY92" i="31"/>
  <c r="AT92" i="31"/>
  <c r="AX92" i="31"/>
  <c r="AV92" i="31"/>
  <c r="AJ92" i="31"/>
  <c r="AS92" i="31"/>
  <c r="AS133" i="31"/>
  <c r="AZ89" i="31"/>
  <c r="AS90" i="31"/>
  <c r="AR106" i="31"/>
  <c r="AT106" i="31"/>
  <c r="AU133" i="31"/>
  <c r="AW133" i="31"/>
  <c r="BB101" i="31"/>
  <c r="AU90" i="31"/>
  <c r="AW90" i="31"/>
  <c r="AY133" i="31"/>
  <c r="BB133" i="31"/>
  <c r="AZ97" i="31"/>
  <c r="AV90" i="31"/>
  <c r="BA90" i="31"/>
  <c r="BC90" i="31"/>
  <c r="A90" i="31"/>
  <c r="AV141" i="31"/>
  <c r="AY141" i="31"/>
  <c r="AU141" i="31"/>
  <c r="AX141" i="31"/>
  <c r="AT141" i="31"/>
  <c r="AW141" i="31"/>
  <c r="AS141" i="31"/>
  <c r="AW129" i="31"/>
  <c r="AS129" i="31"/>
  <c r="AV129" i="31"/>
  <c r="AY129" i="31"/>
  <c r="AU129" i="31"/>
  <c r="AX129" i="31"/>
  <c r="AT129" i="31"/>
  <c r="AV114" i="31"/>
  <c r="AY114" i="31"/>
  <c r="AU114" i="31"/>
  <c r="AX114" i="31"/>
  <c r="AT114" i="31"/>
  <c r="AW114" i="31"/>
  <c r="AS114" i="31"/>
  <c r="AX117" i="31"/>
  <c r="AT117" i="31"/>
  <c r="AW117" i="31"/>
  <c r="AS117" i="31"/>
  <c r="AV117" i="31"/>
  <c r="AY117" i="31"/>
  <c r="AU117" i="31"/>
  <c r="AX102" i="31"/>
  <c r="AT102" i="31"/>
  <c r="AW102" i="31"/>
  <c r="AS102" i="31"/>
  <c r="AV102" i="31"/>
  <c r="AU102" i="31"/>
  <c r="AY102" i="31"/>
  <c r="AX98" i="31"/>
  <c r="AT98" i="31"/>
  <c r="AW98" i="31"/>
  <c r="AS98" i="31"/>
  <c r="AV98" i="31"/>
  <c r="AU98" i="31"/>
  <c r="AY98" i="31"/>
  <c r="AV137" i="31"/>
  <c r="AY137" i="31"/>
  <c r="AU137" i="31"/>
  <c r="AX137" i="31"/>
  <c r="AT137" i="31"/>
  <c r="AW137" i="31"/>
  <c r="AS137" i="31"/>
  <c r="AW140" i="31"/>
  <c r="AS140" i="31"/>
  <c r="AV140" i="31"/>
  <c r="AY140" i="31"/>
  <c r="AU140" i="31"/>
  <c r="AX140" i="31"/>
  <c r="AT140" i="31"/>
  <c r="AV124" i="31"/>
  <c r="AY124" i="31"/>
  <c r="AU124" i="31"/>
  <c r="AX124" i="31"/>
  <c r="AT124" i="31"/>
  <c r="AW124" i="31"/>
  <c r="AS124" i="31"/>
  <c r="AV109" i="31"/>
  <c r="AY109" i="31"/>
  <c r="AU109" i="31"/>
  <c r="AX109" i="31"/>
  <c r="AT109" i="31"/>
  <c r="AS109" i="31"/>
  <c r="AW109" i="31"/>
  <c r="AW134" i="31"/>
  <c r="AS134" i="31"/>
  <c r="AV134" i="31"/>
  <c r="AY134" i="31"/>
  <c r="AU134" i="31"/>
  <c r="AX134" i="31"/>
  <c r="AT134" i="31"/>
  <c r="AV84" i="31"/>
  <c r="AY84" i="31"/>
  <c r="AU84" i="31"/>
  <c r="AW84" i="31"/>
  <c r="AX84" i="31"/>
  <c r="AT84" i="31"/>
  <c r="AS84" i="31"/>
  <c r="AV77" i="31"/>
  <c r="AY77" i="31"/>
  <c r="AU77" i="31"/>
  <c r="AX77" i="31"/>
  <c r="AT77" i="31"/>
  <c r="AW77" i="31"/>
  <c r="AS77" i="31"/>
  <c r="AW76" i="31"/>
  <c r="AS76" i="31"/>
  <c r="AT76" i="31"/>
  <c r="AV76" i="31"/>
  <c r="AY76" i="31"/>
  <c r="AU76" i="31"/>
  <c r="AX76" i="31"/>
  <c r="AX128" i="31"/>
  <c r="AT128" i="31"/>
  <c r="AW128" i="31"/>
  <c r="AS128" i="31"/>
  <c r="AV128" i="31"/>
  <c r="AY128" i="31"/>
  <c r="AU128" i="31"/>
  <c r="BB105" i="31"/>
  <c r="BB90" i="31"/>
  <c r="AY132" i="31"/>
  <c r="AU132" i="31"/>
  <c r="AX132" i="31"/>
  <c r="AT132" i="31"/>
  <c r="AW132" i="31"/>
  <c r="AS132" i="31"/>
  <c r="AV132" i="31"/>
  <c r="BA125" i="31"/>
  <c r="BC125" i="31"/>
  <c r="A125" i="31"/>
  <c r="AJ125" i="31"/>
  <c r="AW118" i="31"/>
  <c r="AS118" i="31"/>
  <c r="AV118" i="31"/>
  <c r="AY118" i="31"/>
  <c r="AU118" i="31"/>
  <c r="AX118" i="31"/>
  <c r="AT118" i="31"/>
  <c r="BA110" i="31"/>
  <c r="BC110" i="31"/>
  <c r="A110" i="31"/>
  <c r="AX86" i="31"/>
  <c r="AT86" i="31"/>
  <c r="AW86" i="31"/>
  <c r="AS86" i="31"/>
  <c r="AY86" i="31"/>
  <c r="AV86" i="31"/>
  <c r="AU86" i="31"/>
  <c r="AS87" i="31"/>
  <c r="AT87" i="31"/>
  <c r="AX87" i="31"/>
  <c r="AZ125" i="31"/>
  <c r="AR99" i="31"/>
  <c r="AR95" i="31"/>
  <c r="AZ101" i="31"/>
  <c r="AJ89" i="31"/>
  <c r="BA89" i="31"/>
  <c r="BC89" i="31"/>
  <c r="A89" i="31"/>
  <c r="AY78" i="31"/>
  <c r="AU78" i="31"/>
  <c r="AX78" i="31"/>
  <c r="AT78" i="31"/>
  <c r="AV78" i="31"/>
  <c r="AW78" i="31"/>
  <c r="AS78" i="31"/>
  <c r="AJ85" i="31"/>
  <c r="BA85" i="31"/>
  <c r="BC85" i="31"/>
  <c r="A85" i="31"/>
  <c r="AW91" i="31"/>
  <c r="AS91" i="31"/>
  <c r="AV91" i="31"/>
  <c r="AT91" i="31"/>
  <c r="AY91" i="31"/>
  <c r="AX91" i="31"/>
  <c r="AU91" i="31"/>
  <c r="AW113" i="31"/>
  <c r="AS113" i="31"/>
  <c r="AV113" i="31"/>
  <c r="AY113" i="31"/>
  <c r="AU113" i="31"/>
  <c r="AX113" i="31"/>
  <c r="AT113" i="31"/>
  <c r="AJ88" i="31"/>
  <c r="AY81" i="31"/>
  <c r="AU81" i="31"/>
  <c r="AX81" i="31"/>
  <c r="AT81" i="31"/>
  <c r="AW81" i="31"/>
  <c r="AS81" i="31"/>
  <c r="AV81" i="31"/>
  <c r="BA97" i="31"/>
  <c r="BC97" i="31"/>
  <c r="A97" i="31"/>
  <c r="AJ97" i="31"/>
  <c r="BB97" i="31"/>
  <c r="AT75" i="31"/>
  <c r="AS75" i="31"/>
  <c r="AU75" i="31"/>
  <c r="AJ100" i="31"/>
  <c r="AJ90" i="31"/>
  <c r="BC144" i="27"/>
  <c r="AH146" i="27"/>
  <c r="AZ85" i="31"/>
  <c r="AZ110" i="31"/>
  <c r="AJ121" i="31"/>
  <c r="AJ101" i="31"/>
  <c r="AK147" i="27"/>
  <c r="M146" i="27"/>
  <c r="D52" i="27"/>
  <c r="AL145" i="28"/>
  <c r="M147" i="28"/>
  <c r="AJ144" i="28"/>
  <c r="AJ145" i="28"/>
  <c r="BB144" i="28"/>
  <c r="AH110" i="28"/>
  <c r="AH141" i="28"/>
  <c r="AY145" i="28"/>
  <c r="BC144" i="28"/>
  <c r="AH146" i="28"/>
  <c r="AM145" i="28"/>
  <c r="BA144" i="28"/>
  <c r="M148" i="28"/>
  <c r="A75" i="28"/>
  <c r="AJ105" i="31"/>
  <c r="AU106" i="31"/>
  <c r="AV106" i="31"/>
  <c r="AZ90" i="31"/>
  <c r="BA96" i="31"/>
  <c r="BC96" i="31"/>
  <c r="A96" i="31"/>
  <c r="AY87" i="31"/>
  <c r="BB87" i="31"/>
  <c r="AW87" i="31"/>
  <c r="AX106" i="31"/>
  <c r="AS106" i="31"/>
  <c r="AZ96" i="31"/>
  <c r="AY106" i="31"/>
  <c r="AW106" i="31"/>
  <c r="AU87" i="31"/>
  <c r="AZ87" i="31"/>
  <c r="AZ133" i="31"/>
  <c r="AZ88" i="31"/>
  <c r="AJ133" i="31"/>
  <c r="BB92" i="31"/>
  <c r="AZ92" i="31"/>
  <c r="AZ100" i="31"/>
  <c r="X145" i="31"/>
  <c r="BA92" i="31"/>
  <c r="BC92" i="31"/>
  <c r="A92" i="31"/>
  <c r="X144" i="31"/>
  <c r="AZ75" i="31"/>
  <c r="BB81" i="31"/>
  <c r="AH97" i="31"/>
  <c r="AZ81" i="31"/>
  <c r="BB118" i="31"/>
  <c r="AZ77" i="31"/>
  <c r="BB117" i="31"/>
  <c r="BB88" i="31"/>
  <c r="AH88" i="31"/>
  <c r="AZ105" i="31"/>
  <c r="BB78" i="31"/>
  <c r="AZ137" i="31"/>
  <c r="BB91" i="31"/>
  <c r="AH101" i="31"/>
  <c r="BB109" i="31"/>
  <c r="BB140" i="31"/>
  <c r="BB98" i="31"/>
  <c r="AZ102" i="31"/>
  <c r="AZ114" i="31"/>
  <c r="AZ121" i="31"/>
  <c r="BB134" i="31"/>
  <c r="AZ98" i="31"/>
  <c r="AZ118" i="31"/>
  <c r="AZ113" i="31"/>
  <c r="BB128" i="31"/>
  <c r="AZ132" i="31"/>
  <c r="BB76" i="31"/>
  <c r="AZ129" i="31"/>
  <c r="BB100" i="31"/>
  <c r="AW95" i="31"/>
  <c r="AS95" i="31"/>
  <c r="AV95" i="31"/>
  <c r="AX95" i="31"/>
  <c r="AU95" i="31"/>
  <c r="AT95" i="31"/>
  <c r="AY95" i="31"/>
  <c r="BA86" i="31"/>
  <c r="BC86" i="31"/>
  <c r="A86" i="31"/>
  <c r="AJ86" i="31"/>
  <c r="AH90" i="31"/>
  <c r="BB77" i="31"/>
  <c r="AZ84" i="31"/>
  <c r="AZ109" i="31"/>
  <c r="AZ124" i="31"/>
  <c r="BB137" i="31"/>
  <c r="BA102" i="31"/>
  <c r="BC102" i="31"/>
  <c r="A102" i="31"/>
  <c r="AJ102" i="31"/>
  <c r="BB102" i="31"/>
  <c r="BB114" i="31"/>
  <c r="AZ141" i="31"/>
  <c r="AJ81" i="31"/>
  <c r="BA81" i="31"/>
  <c r="BC81" i="31"/>
  <c r="A81" i="31"/>
  <c r="BA113" i="31"/>
  <c r="BC113" i="31"/>
  <c r="A113" i="31"/>
  <c r="AJ113" i="31"/>
  <c r="BA91" i="31"/>
  <c r="BC91" i="31"/>
  <c r="A91" i="31"/>
  <c r="AJ91" i="31"/>
  <c r="AZ78" i="31"/>
  <c r="AW99" i="31"/>
  <c r="AS99" i="31"/>
  <c r="AV99" i="31"/>
  <c r="AX99" i="31"/>
  <c r="AU99" i="31"/>
  <c r="AT99" i="31"/>
  <c r="AY99" i="31"/>
  <c r="BB86" i="31"/>
  <c r="AH85" i="31"/>
  <c r="BA106" i="31"/>
  <c r="BC106" i="31"/>
  <c r="A106" i="31"/>
  <c r="AJ106" i="31"/>
  <c r="BA128" i="31"/>
  <c r="BC128" i="31"/>
  <c r="A128" i="31"/>
  <c r="AJ128" i="31"/>
  <c r="BA76" i="31"/>
  <c r="BC76" i="31"/>
  <c r="A76" i="31"/>
  <c r="AJ76" i="31"/>
  <c r="BA134" i="31"/>
  <c r="BC134" i="31"/>
  <c r="A134" i="31"/>
  <c r="AJ134" i="31"/>
  <c r="AJ109" i="31"/>
  <c r="BA109" i="31"/>
  <c r="BC109" i="31"/>
  <c r="A109" i="31"/>
  <c r="BA140" i="31"/>
  <c r="BC140" i="31"/>
  <c r="A140" i="31"/>
  <c r="AJ140" i="31"/>
  <c r="BA98" i="31"/>
  <c r="BC98" i="31"/>
  <c r="A98" i="31"/>
  <c r="AJ98" i="31"/>
  <c r="BA117" i="31"/>
  <c r="BC117" i="31"/>
  <c r="A117" i="31"/>
  <c r="AJ117" i="31"/>
  <c r="AH121" i="31"/>
  <c r="BA75" i="31"/>
  <c r="AJ75" i="31"/>
  <c r="AZ91" i="31"/>
  <c r="AZ86" i="31"/>
  <c r="AH110" i="31"/>
  <c r="AH105" i="31"/>
  <c r="AZ128" i="31"/>
  <c r="BB84" i="31"/>
  <c r="AJ84" i="31"/>
  <c r="BA84" i="31"/>
  <c r="BC84" i="31"/>
  <c r="A84" i="31"/>
  <c r="AZ134" i="31"/>
  <c r="AJ124" i="31"/>
  <c r="BA124" i="31"/>
  <c r="BC124" i="31"/>
  <c r="A124" i="31"/>
  <c r="AZ140" i="31"/>
  <c r="AZ117" i="31"/>
  <c r="BA129" i="31"/>
  <c r="BC129" i="31"/>
  <c r="A129" i="31"/>
  <c r="AJ129" i="31"/>
  <c r="AJ141" i="31"/>
  <c r="BA141" i="31"/>
  <c r="BC141" i="31"/>
  <c r="A141" i="31"/>
  <c r="BB113" i="31"/>
  <c r="BB75" i="31"/>
  <c r="AH133" i="31"/>
  <c r="BA78" i="31"/>
  <c r="BC78" i="31"/>
  <c r="A78" i="31"/>
  <c r="AJ78" i="31"/>
  <c r="BA87" i="31"/>
  <c r="BC87" i="31"/>
  <c r="A87" i="31"/>
  <c r="AJ87" i="31"/>
  <c r="AH89" i="31"/>
  <c r="BA118" i="31"/>
  <c r="BC118" i="31"/>
  <c r="A118" i="31"/>
  <c r="AJ118" i="31"/>
  <c r="AH125" i="31"/>
  <c r="BA132" i="31"/>
  <c r="BC132" i="31"/>
  <c r="A132" i="31"/>
  <c r="AJ132" i="31"/>
  <c r="BB132" i="31"/>
  <c r="AH100" i="31"/>
  <c r="AZ76" i="31"/>
  <c r="AJ77" i="31"/>
  <c r="BA77" i="31"/>
  <c r="BC77" i="31"/>
  <c r="A77" i="31"/>
  <c r="BB124" i="31"/>
  <c r="AJ137" i="31"/>
  <c r="BA137" i="31"/>
  <c r="BC137" i="31"/>
  <c r="A137" i="31"/>
  <c r="AJ114" i="31"/>
  <c r="BA114" i="31"/>
  <c r="BC114" i="31"/>
  <c r="A114" i="31"/>
  <c r="BB129" i="31"/>
  <c r="BB141" i="31"/>
  <c r="AZ106" i="31"/>
  <c r="BB106" i="31"/>
  <c r="AH124" i="31"/>
  <c r="AH92" i="31"/>
  <c r="D52" i="28"/>
  <c r="G52" i="28"/>
  <c r="AK147" i="28"/>
  <c r="M146" i="28"/>
  <c r="AH96" i="31"/>
  <c r="AH76" i="31"/>
  <c r="AU144" i="31"/>
  <c r="AT144" i="31"/>
  <c r="AN145" i="31"/>
  <c r="AS144" i="31"/>
  <c r="AH75" i="31"/>
  <c r="AH109" i="31"/>
  <c r="AH81" i="31"/>
  <c r="AH141" i="31"/>
  <c r="AH106" i="31"/>
  <c r="BC75" i="31"/>
  <c r="AH134" i="31"/>
  <c r="BB95" i="31"/>
  <c r="AH129" i="31"/>
  <c r="AH113" i="31"/>
  <c r="AH117" i="31"/>
  <c r="AH140" i="31"/>
  <c r="AH132" i="31"/>
  <c r="AH98" i="31"/>
  <c r="AH86" i="31"/>
  <c r="BB99" i="31"/>
  <c r="AH77" i="31"/>
  <c r="AZ95" i="31"/>
  <c r="AH78" i="31"/>
  <c r="AH114" i="31"/>
  <c r="AH102" i="31"/>
  <c r="AH91" i="31"/>
  <c r="AH128" i="31"/>
  <c r="BA99" i="31"/>
  <c r="BC99" i="31"/>
  <c r="A99" i="31"/>
  <c r="AJ99" i="31"/>
  <c r="AH118" i="31"/>
  <c r="AH87" i="31"/>
  <c r="AH84" i="31"/>
  <c r="AZ99" i="31"/>
  <c r="AH137" i="31"/>
  <c r="BA95" i="31"/>
  <c r="BC95" i="31"/>
  <c r="A95" i="31"/>
  <c r="AJ95" i="31"/>
  <c r="AL145" i="31"/>
  <c r="M147" i="31"/>
  <c r="AJ144" i="31"/>
  <c r="AK147" i="31"/>
  <c r="BB144" i="31"/>
  <c r="A75" i="31"/>
  <c r="BA144" i="31"/>
  <c r="M148" i="31"/>
  <c r="G52" i="31"/>
  <c r="AH95" i="31"/>
  <c r="AY145" i="31"/>
  <c r="AH99" i="31"/>
  <c r="BC144" i="31"/>
  <c r="AH146" i="31"/>
  <c r="AJ145" i="31"/>
  <c r="M146" i="31"/>
  <c r="D52" i="31"/>
</calcChain>
</file>

<file path=xl/sharedStrings.xml><?xml version="1.0" encoding="utf-8"?>
<sst xmlns="http://schemas.openxmlformats.org/spreadsheetml/2006/main" count="1102" uniqueCount="494">
  <si>
    <t>Nr.</t>
  </si>
  <si>
    <t>qualitativ und quantitativ sehr gut</t>
  </si>
  <si>
    <t>Zwischenposition</t>
  </si>
  <si>
    <t>gut, zweckentsprechend</t>
  </si>
  <si>
    <t>den Mindestanforderungen entsprechend</t>
  </si>
  <si>
    <t>Telefon</t>
  </si>
  <si>
    <t>Verantwortliche/r Berufsbildner/in im Lehrbetrieb</t>
  </si>
  <si>
    <t>Bewertung ausgefüllt durch</t>
  </si>
  <si>
    <r>
      <t>Unterschrift</t>
    </r>
    <r>
      <rPr>
        <b/>
        <sz val="16"/>
        <color theme="0"/>
        <rFont val="Arial"/>
        <family val="2"/>
      </rPr>
      <t>.</t>
    </r>
  </si>
  <si>
    <r>
      <rPr>
        <b/>
        <sz val="16"/>
        <color theme="1"/>
        <rFont val="Arial"/>
        <family val="2"/>
      </rPr>
      <t>Datum</t>
    </r>
    <r>
      <rPr>
        <sz val="18"/>
        <color theme="1"/>
        <rFont val="Arial"/>
        <family val="2"/>
      </rPr>
      <t xml:space="preserve"> </t>
    </r>
    <r>
      <rPr>
        <sz val="14"/>
        <color theme="1"/>
        <rFont val="Arial"/>
        <family val="2"/>
      </rPr>
      <t>(tt.mm.jjjj)</t>
    </r>
  </si>
  <si>
    <t>1. Informationen zur Bewertung genau lesen</t>
  </si>
  <si>
    <t>2. Alle Felder vollständig auszufüllen</t>
  </si>
  <si>
    <t>x</t>
  </si>
  <si>
    <r>
      <t xml:space="preserve">Anzahl </t>
    </r>
    <r>
      <rPr>
        <b/>
        <u/>
        <sz val="16"/>
        <color theme="1"/>
        <rFont val="Arial"/>
        <family val="2"/>
      </rPr>
      <t>erreichte</t>
    </r>
    <r>
      <rPr>
        <b/>
        <sz val="16"/>
        <color theme="1"/>
        <rFont val="Arial"/>
        <family val="2"/>
      </rPr>
      <t xml:space="preserve"> Punkte</t>
    </r>
  </si>
  <si>
    <r>
      <t xml:space="preserve">Anzahl </t>
    </r>
    <r>
      <rPr>
        <b/>
        <u/>
        <sz val="16"/>
        <color theme="1"/>
        <rFont val="Arial"/>
        <family val="2"/>
      </rPr>
      <t>maximale</t>
    </r>
    <r>
      <rPr>
        <b/>
        <sz val="16"/>
        <color theme="1"/>
        <rFont val="Arial"/>
        <family val="2"/>
      </rPr>
      <t xml:space="preserve"> Punkte</t>
    </r>
  </si>
  <si>
    <r>
      <rPr>
        <b/>
        <u/>
        <sz val="16"/>
        <color theme="1"/>
        <rFont val="Arial"/>
        <family val="2"/>
      </rPr>
      <t>Gesamtanzahl</t>
    </r>
    <r>
      <rPr>
        <b/>
        <sz val="16"/>
        <color theme="1"/>
        <rFont val="Arial"/>
        <family val="2"/>
      </rPr>
      <t xml:space="preserve"> Handlungskompetenzen</t>
    </r>
  </si>
  <si>
    <r>
      <t>Natel</t>
    </r>
    <r>
      <rPr>
        <b/>
        <sz val="16"/>
        <color theme="0"/>
        <rFont val="Arial"/>
        <family val="2"/>
      </rPr>
      <t>.</t>
    </r>
  </si>
  <si>
    <r>
      <t xml:space="preserve">Anzahl </t>
    </r>
    <r>
      <rPr>
        <b/>
        <u/>
        <sz val="16"/>
        <color theme="1"/>
        <rFont val="Arial"/>
        <family val="2"/>
      </rPr>
      <t>bewertete</t>
    </r>
    <r>
      <rPr>
        <b/>
        <sz val="16"/>
        <color theme="1"/>
        <rFont val="Arial"/>
        <family val="2"/>
      </rPr>
      <t xml:space="preserve"> Handlungskompetenzen</t>
    </r>
  </si>
  <si>
    <t>Durch die Bewertung der Handlungskompetenzen nach Variante 3 im QV 2020 erreicht mein/e Lernende/r in der Praktischen Arbeit (PA) vom Lehrbetrieb folgende Note:</t>
  </si>
  <si>
    <t>Schluss-note PA</t>
  </si>
  <si>
    <r>
      <t xml:space="preserve">Handlungskompetenz </t>
    </r>
    <r>
      <rPr>
        <sz val="16"/>
        <color theme="1"/>
        <rFont val="Arial"/>
        <family val="2"/>
      </rPr>
      <t>(gemäss Bildungsplan)</t>
    </r>
  </si>
  <si>
    <t>Berufsverzeichnis SBFI</t>
  </si>
  <si>
    <r>
      <t>unbrauchbar</t>
    </r>
    <r>
      <rPr>
        <b/>
        <sz val="14"/>
        <color rgb="FFFF0000"/>
        <rFont val="Arial"/>
        <family val="2"/>
      </rPr>
      <t xml:space="preserve"> </t>
    </r>
    <r>
      <rPr>
        <b/>
        <sz val="18"/>
        <color rgb="FFFF0000"/>
        <rFont val="Arial"/>
        <family val="2"/>
      </rPr>
      <t>*</t>
    </r>
  </si>
  <si>
    <r>
      <t xml:space="preserve">Zwischenposition </t>
    </r>
    <r>
      <rPr>
        <b/>
        <sz val="18"/>
        <color rgb="FFFF0000"/>
        <rFont val="Arial"/>
        <family val="2"/>
      </rPr>
      <t>*</t>
    </r>
  </si>
  <si>
    <r>
      <t>sehr schwach</t>
    </r>
    <r>
      <rPr>
        <b/>
        <sz val="14"/>
        <color rgb="FFFF0000"/>
        <rFont val="Arial"/>
        <family val="2"/>
      </rPr>
      <t xml:space="preserve"> </t>
    </r>
    <r>
      <rPr>
        <b/>
        <sz val="18"/>
        <color rgb="FFFF0000"/>
        <rFont val="Arial"/>
        <family val="2"/>
      </rPr>
      <t>*</t>
    </r>
  </si>
  <si>
    <r>
      <t>Zwischenposition</t>
    </r>
    <r>
      <rPr>
        <b/>
        <sz val="18"/>
        <color theme="1"/>
        <rFont val="Arial"/>
        <family val="2"/>
      </rPr>
      <t xml:space="preserve"> </t>
    </r>
    <r>
      <rPr>
        <b/>
        <sz val="18"/>
        <color rgb="FFFF0000"/>
        <rFont val="Arial"/>
        <family val="2"/>
      </rPr>
      <t>*</t>
    </r>
  </si>
  <si>
    <r>
      <t xml:space="preserve">schwach, unvollständig </t>
    </r>
    <r>
      <rPr>
        <b/>
        <sz val="18"/>
        <color rgb="FFFF0000"/>
        <rFont val="Arial"/>
        <family val="2"/>
      </rPr>
      <t>*</t>
    </r>
  </si>
  <si>
    <t>Bewertung der Handlungskompetenzen (HK) gemäss Bildungsplan durch den Lehrbetrieb</t>
  </si>
  <si>
    <t>Gesamtbewertung Lehrbetrieb</t>
  </si>
  <si>
    <r>
      <t>Lehrbetrieb</t>
    </r>
    <r>
      <rPr>
        <sz val="12"/>
        <color theme="1"/>
        <rFont val="Arial"/>
        <family val="2"/>
      </rPr>
      <t xml:space="preserve"> </t>
    </r>
    <r>
      <rPr>
        <sz val="18"/>
        <color theme="1"/>
        <rFont val="Wingdings"/>
        <charset val="2"/>
      </rPr>
      <t xml:space="preserve">
</t>
    </r>
    <r>
      <rPr>
        <sz val="12"/>
        <color theme="1"/>
        <rFont val="Arial"/>
        <family val="2"/>
      </rPr>
      <t>oder Lehrwerkstätte</t>
    </r>
  </si>
  <si>
    <t></t>
  </si>
  <si>
    <t></t>
  </si>
  <si>
    <t></t>
  </si>
  <si>
    <t></t>
  </si>
  <si>
    <t></t>
  </si>
  <si>
    <t>Erklärung Feldfarben:</t>
  </si>
  <si>
    <t>auszufüllende Felder in der Tabelle:</t>
  </si>
  <si>
    <t>3. zwei Möglichkeiten zur Unterschrift</t>
  </si>
  <si>
    <t>vorausgefüllt - nicht veränderbar</t>
  </si>
  <si>
    <t>JA</t>
  </si>
  <si>
    <t>Die Bewertung wurde besprochen</t>
  </si>
  <si>
    <r>
      <t>Kandidat/in</t>
    </r>
    <r>
      <rPr>
        <b/>
        <sz val="18"/>
        <rFont val="Arial"/>
        <family val="2"/>
      </rPr>
      <t xml:space="preserve"> </t>
    </r>
    <r>
      <rPr>
        <sz val="18"/>
        <rFont val="Wingdings"/>
        <charset val="2"/>
      </rPr>
      <t></t>
    </r>
  </si>
  <si>
    <r>
      <t>Branche</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Fachrichtung</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Schwerpunkt</t>
    </r>
    <r>
      <rPr>
        <sz val="18"/>
        <color theme="1"/>
        <rFont val="Arial"/>
        <family val="2"/>
      </rPr>
      <t xml:space="preserve"> </t>
    </r>
    <r>
      <rPr>
        <sz val="18"/>
        <color theme="1"/>
        <rFont val="Wingdings"/>
        <charset val="2"/>
      </rPr>
      <t></t>
    </r>
  </si>
  <si>
    <r>
      <rPr>
        <b/>
        <sz val="22"/>
        <color rgb="FF7030A0"/>
        <rFont val="Wingdings"/>
        <charset val="2"/>
      </rPr>
      <t>à</t>
    </r>
    <r>
      <rPr>
        <b/>
        <sz val="22"/>
        <color rgb="FF7030A0"/>
        <rFont val="Arial"/>
        <family val="2"/>
      </rPr>
      <t>Bewertung mit "X" eintragen</t>
    </r>
    <r>
      <rPr>
        <b/>
        <sz val="8"/>
        <color rgb="FF7030A0"/>
        <rFont val="Arial"/>
        <family val="2"/>
      </rPr>
      <t xml:space="preserve">
</t>
    </r>
    <r>
      <rPr>
        <b/>
        <sz val="22"/>
        <color rgb="FF7030A0"/>
        <rFont val="Wingdings"/>
        <charset val="2"/>
      </rPr>
      <t>à</t>
    </r>
    <r>
      <rPr>
        <b/>
        <sz val="22"/>
        <color rgb="FF7030A0"/>
        <rFont val="Arial"/>
        <family val="2"/>
      </rPr>
      <t>nur ein "X" pro Zeile</t>
    </r>
    <r>
      <rPr>
        <b/>
        <sz val="14"/>
        <color rgb="FF7030A0"/>
        <rFont val="Wingdings"/>
        <charset val="2"/>
      </rPr>
      <t/>
    </r>
  </si>
  <si>
    <t>Anleitung zum Ausfüllen der Bewertung:</t>
  </si>
  <si>
    <r>
      <t>Ort oder Filiale</t>
    </r>
    <r>
      <rPr>
        <sz val="12"/>
        <color theme="1"/>
        <rFont val="Arial"/>
        <family val="2"/>
      </rPr>
      <t/>
    </r>
  </si>
  <si>
    <t>Luogo o filiale</t>
  </si>
  <si>
    <t>Nome</t>
  </si>
  <si>
    <t>Valutazione compilata da</t>
  </si>
  <si>
    <t>Telefono</t>
  </si>
  <si>
    <t>Confermo, con il SÌ e la mia firma, di essere autorizzato a valutare, di aver completato questa valutazione in modo veritiero, equo e conforme alla mia competenza sul mercato del lavoro:</t>
  </si>
  <si>
    <t>La valutazione è stata discussa</t>
  </si>
  <si>
    <r>
      <t xml:space="preserve">Date </t>
    </r>
    <r>
      <rPr>
        <sz val="16"/>
        <color theme="1"/>
        <rFont val="Arial"/>
        <family val="2"/>
      </rPr>
      <t>(gg.mm.aaaa)</t>
    </r>
  </si>
  <si>
    <t>Spiegazione dei colori dei campi:</t>
  </si>
  <si>
    <t>precompilato - non modificabile</t>
  </si>
  <si>
    <t>Istruzioni su come compilare la valutazione:</t>
  </si>
  <si>
    <t>2. compilare completamente tutti i campi</t>
  </si>
  <si>
    <t>3. due modi per firmare</t>
  </si>
  <si>
    <t>Valutazione delle competenze operative secondo il piano di formazione da parte del formatore in azienda</t>
  </si>
  <si>
    <t>qualitativamente e quantitativamente molto buona</t>
  </si>
  <si>
    <t>Posizione intermedia</t>
  </si>
  <si>
    <t>buona, adeguata</t>
  </si>
  <si>
    <r>
      <t xml:space="preserve">Posizione intermedia </t>
    </r>
    <r>
      <rPr>
        <b/>
        <sz val="18"/>
        <color rgb="FFFF0000"/>
        <rFont val="Arial"/>
        <family val="2"/>
      </rPr>
      <t>*</t>
    </r>
  </si>
  <si>
    <r>
      <t>Posizione intermedia</t>
    </r>
    <r>
      <rPr>
        <b/>
        <sz val="18"/>
        <color theme="1"/>
        <rFont val="Arial"/>
        <family val="2"/>
      </rPr>
      <t xml:space="preserve"> </t>
    </r>
    <r>
      <rPr>
        <b/>
        <sz val="18"/>
        <color rgb="FFFF0000"/>
        <rFont val="Arial"/>
        <family val="2"/>
      </rPr>
      <t>*</t>
    </r>
  </si>
  <si>
    <t>secondo i requisiti minimi</t>
  </si>
  <si>
    <r>
      <t xml:space="preserve">debole, incompleta </t>
    </r>
    <r>
      <rPr>
        <b/>
        <sz val="18"/>
        <color rgb="FFFF0000"/>
        <rFont val="Arial"/>
        <family val="2"/>
      </rPr>
      <t>*</t>
    </r>
  </si>
  <si>
    <r>
      <t>molto debole</t>
    </r>
    <r>
      <rPr>
        <b/>
        <sz val="14"/>
        <color rgb="FFFF0000"/>
        <rFont val="Arial"/>
        <family val="2"/>
      </rPr>
      <t xml:space="preserve"> </t>
    </r>
    <r>
      <rPr>
        <b/>
        <sz val="18"/>
        <color rgb="FFFF0000"/>
        <rFont val="Arial"/>
        <family val="2"/>
      </rPr>
      <t>*</t>
    </r>
  </si>
  <si>
    <r>
      <t>inutilizzabile</t>
    </r>
    <r>
      <rPr>
        <b/>
        <sz val="14"/>
        <color rgb="FFFF0000"/>
        <rFont val="Arial"/>
        <family val="2"/>
      </rPr>
      <t xml:space="preserve"> </t>
    </r>
    <r>
      <rPr>
        <b/>
        <sz val="18"/>
        <color rgb="FFFF0000"/>
        <rFont val="Arial"/>
        <family val="2"/>
      </rPr>
      <t>*</t>
    </r>
  </si>
  <si>
    <r>
      <rPr>
        <b/>
        <sz val="22"/>
        <color rgb="FF7030A0"/>
        <rFont val="Wingdings"/>
        <charset val="2"/>
      </rPr>
      <t>à</t>
    </r>
    <r>
      <rPr>
        <b/>
        <sz val="22"/>
        <color rgb="FF7030A0"/>
        <rFont val="Arial"/>
        <family val="2"/>
      </rPr>
      <t>Immettere à rating con una "X"</t>
    </r>
    <r>
      <rPr>
        <b/>
        <sz val="8"/>
        <color rgb="FF7030A0"/>
        <rFont val="Arial"/>
        <family val="2"/>
      </rPr>
      <t xml:space="preserve">
</t>
    </r>
    <r>
      <rPr>
        <b/>
        <sz val="22"/>
        <color rgb="FF7030A0"/>
        <rFont val="Wingdings"/>
        <charset val="2"/>
      </rPr>
      <t>à</t>
    </r>
    <r>
      <rPr>
        <b/>
        <sz val="22"/>
        <color rgb="FF7030A0"/>
        <rFont val="Arial"/>
        <family val="2"/>
      </rPr>
      <t>una sola "X" per riga</t>
    </r>
  </si>
  <si>
    <t>Collegamento all'elenco delle professioni</t>
  </si>
  <si>
    <r>
      <rPr>
        <b/>
        <u/>
        <sz val="16"/>
        <color theme="1"/>
        <rFont val="Arial"/>
        <family val="2"/>
      </rPr>
      <t>Numero totale</t>
    </r>
    <r>
      <rPr>
        <b/>
        <sz val="16"/>
        <color theme="1"/>
        <rFont val="Arial"/>
        <family val="2"/>
      </rPr>
      <t xml:space="preserve"> di competenze operative</t>
    </r>
  </si>
  <si>
    <r>
      <t xml:space="preserve">Numero di competenze operative </t>
    </r>
    <r>
      <rPr>
        <b/>
        <u/>
        <sz val="16"/>
        <color theme="1"/>
        <rFont val="Arial"/>
        <family val="2"/>
      </rPr>
      <t>valutate</t>
    </r>
  </si>
  <si>
    <r>
      <t xml:space="preserve">Numero di punti </t>
    </r>
    <r>
      <rPr>
        <b/>
        <u/>
        <sz val="16"/>
        <color theme="1"/>
        <rFont val="Arial"/>
        <family val="2"/>
      </rPr>
      <t>massimi</t>
    </r>
  </si>
  <si>
    <t>Formateur-trice en entreprise responsable</t>
  </si>
  <si>
    <t>Nom</t>
  </si>
  <si>
    <t>Évaluation remplie par</t>
  </si>
  <si>
    <r>
      <t>Nom</t>
    </r>
    <r>
      <rPr>
        <sz val="18"/>
        <rFont val="Arial"/>
        <family val="2"/>
      </rPr>
      <t xml:space="preserve"> </t>
    </r>
    <r>
      <rPr>
        <sz val="18"/>
        <rFont val="Wingdings"/>
        <charset val="2"/>
      </rPr>
      <t></t>
    </r>
  </si>
  <si>
    <t>Téléphone</t>
  </si>
  <si>
    <t>Courrier éléctronique</t>
  </si>
  <si>
    <t>Grâce à l'évaluation des compétences opérationnelles selon la variante 3 de la PQ 2020, mon apprenti-e en travaux pratiques (TP) de l'entreprise formatrice obtient la note suivante :</t>
  </si>
  <si>
    <t>Je confirme, par le OUI et ma signature, que je suis autorisé à évaluer, que j'ai effectué cette évaluation de manière fidèle à la vérité, équitable et conforme à l'aptitude à l'emploi :</t>
  </si>
  <si>
    <t>OUI</t>
  </si>
  <si>
    <t>Signature</t>
  </si>
  <si>
    <r>
      <rPr>
        <b/>
        <sz val="16"/>
        <color theme="1"/>
        <rFont val="Arial"/>
        <family val="2"/>
      </rPr>
      <t xml:space="preserve">Date </t>
    </r>
    <r>
      <rPr>
        <sz val="16"/>
        <color theme="1"/>
        <rFont val="Arial"/>
        <family val="2"/>
      </rPr>
      <t>(jj.mm.aaaa)</t>
    </r>
  </si>
  <si>
    <t>Note finale TP</t>
  </si>
  <si>
    <t>pré-rempli - non modifiable</t>
  </si>
  <si>
    <t>2. remplir tous les champs complètement</t>
  </si>
  <si>
    <t>3. deux façons de signer</t>
  </si>
  <si>
    <t>qualitativement et quantitativement très bon</t>
  </si>
  <si>
    <t>selon les exigences minimales</t>
  </si>
  <si>
    <r>
      <t xml:space="preserve">faible, incomplet </t>
    </r>
    <r>
      <rPr>
        <b/>
        <sz val="18"/>
        <color rgb="FFFF0000"/>
        <rFont val="Arial"/>
        <family val="2"/>
      </rPr>
      <t>*</t>
    </r>
  </si>
  <si>
    <r>
      <t>très faible</t>
    </r>
    <r>
      <rPr>
        <b/>
        <sz val="14"/>
        <color rgb="FFFF0000"/>
        <rFont val="Arial"/>
        <family val="2"/>
      </rPr>
      <t xml:space="preserve"> </t>
    </r>
    <r>
      <rPr>
        <b/>
        <sz val="18"/>
        <color rgb="FFFF0000"/>
        <rFont val="Arial"/>
        <family val="2"/>
      </rPr>
      <t>*</t>
    </r>
  </si>
  <si>
    <r>
      <t>inutilisable</t>
    </r>
    <r>
      <rPr>
        <b/>
        <sz val="14"/>
        <color rgb="FFFF0000"/>
        <rFont val="Arial"/>
        <family val="2"/>
      </rPr>
      <t xml:space="preserve"> </t>
    </r>
    <r>
      <rPr>
        <b/>
        <sz val="18"/>
        <color rgb="FFFF0000"/>
        <rFont val="Arial"/>
        <family val="2"/>
      </rPr>
      <t>*</t>
    </r>
  </si>
  <si>
    <t>Liste des professions SEFRI</t>
  </si>
  <si>
    <r>
      <rPr>
        <b/>
        <u/>
        <sz val="16"/>
        <color theme="1"/>
        <rFont val="Arial"/>
        <family val="2"/>
      </rPr>
      <t>Nombre total</t>
    </r>
    <r>
      <rPr>
        <b/>
        <sz val="16"/>
        <color theme="1"/>
        <rFont val="Arial"/>
        <family val="2"/>
      </rPr>
      <t xml:space="preserve"> de compétences</t>
    </r>
  </si>
  <si>
    <r>
      <t xml:space="preserve">Nombre de compétences 
opérationnelles </t>
    </r>
    <r>
      <rPr>
        <b/>
        <u/>
        <sz val="16"/>
        <color theme="1"/>
        <rFont val="Arial"/>
        <family val="2"/>
      </rPr>
      <t>évaluées</t>
    </r>
  </si>
  <si>
    <r>
      <t xml:space="preserve">Nombre de points </t>
    </r>
    <r>
      <rPr>
        <b/>
        <u/>
        <sz val="16"/>
        <color theme="1"/>
        <rFont val="Arial"/>
        <family val="2"/>
      </rPr>
      <t>maximum</t>
    </r>
  </si>
  <si>
    <r>
      <t xml:space="preserve">Nombre de points </t>
    </r>
    <r>
      <rPr>
        <b/>
        <u/>
        <sz val="16"/>
        <color theme="1"/>
        <rFont val="Arial"/>
        <family val="2"/>
      </rPr>
      <t>obtenus</t>
    </r>
  </si>
  <si>
    <t>Évaluation entreprise formatrice</t>
  </si>
  <si>
    <t>Campi da compilare nella tabella:</t>
  </si>
  <si>
    <t>Evaluation du travail pratique (TP) dans le cadre de la procédure de qualification (PQ) 2020 selon la variante 3</t>
  </si>
  <si>
    <t>Bewertung Praktische Arbeit (PA) im Qualifikationsverfahren (QV) 2020 nach Variante 3</t>
  </si>
  <si>
    <r>
      <t xml:space="preserve">Branche / orientation / domaine spécifique </t>
    </r>
    <r>
      <rPr>
        <sz val="18"/>
        <color theme="1"/>
        <rFont val="Wingdings"/>
        <charset val="2"/>
      </rPr>
      <t></t>
    </r>
  </si>
  <si>
    <r>
      <t xml:space="preserve">Candidat/e </t>
    </r>
    <r>
      <rPr>
        <sz val="18"/>
        <rFont val="Wingdings"/>
        <charset val="2"/>
      </rPr>
      <t></t>
    </r>
  </si>
  <si>
    <t xml:space="preserve">L'évaluation a été discutée </t>
  </si>
  <si>
    <t>Lieu
ou succursale</t>
  </si>
  <si>
    <t>Mobile</t>
  </si>
  <si>
    <r>
      <t>Nome</t>
    </r>
    <r>
      <rPr>
        <sz val="14"/>
        <rFont val="Arial"/>
        <family val="2"/>
      </rPr>
      <t xml:space="preserve"> </t>
    </r>
    <r>
      <rPr>
        <sz val="18"/>
        <rFont val="Wingdings"/>
        <charset val="2"/>
      </rPr>
      <t></t>
    </r>
  </si>
  <si>
    <r>
      <t xml:space="preserve">Candidato </t>
    </r>
    <r>
      <rPr>
        <sz val="18"/>
        <rFont val="Wingdings"/>
        <charset val="2"/>
      </rPr>
      <t></t>
    </r>
  </si>
  <si>
    <r>
      <t xml:space="preserve">Valutazione completata e autorizzata da (adattare </t>
    </r>
    <r>
      <rPr>
        <sz val="18"/>
        <rFont val="Wingdings"/>
        <charset val="2"/>
      </rPr>
      <t></t>
    </r>
    <r>
      <rPr>
        <sz val="18"/>
        <rFont val="Arial"/>
        <family val="2"/>
      </rPr>
      <t xml:space="preserve"> </t>
    </r>
    <r>
      <rPr>
        <sz val="16"/>
        <rFont val="Arial"/>
        <family val="2"/>
      </rPr>
      <t>)</t>
    </r>
  </si>
  <si>
    <r>
      <t xml:space="preserve">Bewertung ausgefüllt und autorisiert durch </t>
    </r>
    <r>
      <rPr>
        <sz val="12"/>
        <rFont val="Arial"/>
        <family val="2"/>
      </rPr>
      <t>(anpassen bei</t>
    </r>
    <r>
      <rPr>
        <sz val="18"/>
        <rFont val="Arial"/>
        <family val="2"/>
      </rPr>
      <t xml:space="preserve"> </t>
    </r>
    <r>
      <rPr>
        <sz val="18"/>
        <rFont val="Wingdings"/>
        <charset val="2"/>
      </rPr>
      <t></t>
    </r>
    <r>
      <rPr>
        <sz val="12"/>
        <rFont val="Arial"/>
        <family val="2"/>
      </rPr>
      <t xml:space="preserve"> )</t>
    </r>
  </si>
  <si>
    <r>
      <rPr>
        <b/>
        <sz val="22"/>
        <color rgb="FFFF0000"/>
        <rFont val="Arial"/>
        <family val="2"/>
      </rPr>
      <t>Unterschriftfeld</t>
    </r>
    <r>
      <rPr>
        <b/>
        <sz val="18"/>
        <color theme="1"/>
        <rFont val="Arial"/>
        <family val="2"/>
      </rPr>
      <t xml:space="preserve"> - siehe 3.1 oder 3.2 oben</t>
    </r>
    <r>
      <rPr>
        <b/>
        <sz val="22"/>
        <color theme="1"/>
        <rFont val="Arial"/>
        <family val="2"/>
      </rPr>
      <t xml:space="preserve">
</t>
    </r>
    <r>
      <rPr>
        <b/>
        <sz val="18"/>
        <color theme="1"/>
        <rFont val="Arial"/>
        <family val="2"/>
      </rPr>
      <t xml:space="preserve">Anstelle einer physischen Unterschrift
</t>
    </r>
    <r>
      <rPr>
        <sz val="18"/>
        <color theme="1"/>
        <rFont val="Arial"/>
        <family val="2"/>
      </rPr>
      <t>(= ausdrucken, unterschreiben + einsenden (A-Post))</t>
    </r>
    <r>
      <rPr>
        <sz val="20"/>
        <color theme="1"/>
        <rFont val="Arial"/>
        <family val="2"/>
      </rPr>
      <t xml:space="preserve">
</t>
    </r>
    <r>
      <rPr>
        <b/>
        <sz val="20"/>
        <color theme="1"/>
        <rFont val="Arial"/>
        <family val="2"/>
      </rPr>
      <t xml:space="preserve">bitte </t>
    </r>
    <r>
      <rPr>
        <b/>
        <u/>
        <sz val="20"/>
        <color theme="1"/>
        <rFont val="Arial"/>
        <family val="2"/>
      </rPr>
      <t>digitale Unterschrift</t>
    </r>
    <r>
      <rPr>
        <b/>
        <sz val="20"/>
        <color theme="1"/>
        <rFont val="Arial"/>
        <family val="2"/>
      </rPr>
      <t xml:space="preserve"> verwenden
</t>
    </r>
    <r>
      <rPr>
        <b/>
        <sz val="20"/>
        <color theme="1"/>
        <rFont val="Wingdings"/>
        <charset val="2"/>
      </rPr>
      <t>à</t>
    </r>
    <r>
      <rPr>
        <b/>
        <sz val="20"/>
        <color theme="1"/>
        <rFont val="Arial"/>
        <family val="2"/>
      </rPr>
      <t xml:space="preserve">über Arbeitsmappe "sig." unten einfügen
</t>
    </r>
    <r>
      <rPr>
        <sz val="18"/>
        <color theme="1"/>
        <rFont val="Arial"/>
        <family val="2"/>
      </rPr>
      <t>(Anleitung dazu auf der Arbeitsmappe "sig.")</t>
    </r>
  </si>
  <si>
    <t>Valutazione del lavoro pratico (LP) nella procedura di qualificazione (PQ) 2020 secondo la variante 3</t>
  </si>
  <si>
    <r>
      <t xml:space="preserve">Nota definitiva </t>
    </r>
    <r>
      <rPr>
        <b/>
        <sz val="12"/>
        <color theme="1"/>
        <rFont val="Arial"/>
        <family val="2"/>
      </rPr>
      <t>(di diploma) LP</t>
    </r>
  </si>
  <si>
    <r>
      <rPr>
        <b/>
        <sz val="16"/>
        <color rgb="FF0070C0"/>
        <rFont val="Arial"/>
        <family val="2"/>
      </rPr>
      <t xml:space="preserve"> Commento</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Giustificazione</t>
    </r>
    <r>
      <rPr>
        <sz val="16"/>
        <color rgb="FFFF0000"/>
        <rFont val="Wingdings"/>
        <charset val="2"/>
      </rPr>
      <t></t>
    </r>
    <r>
      <rPr>
        <sz val="16"/>
        <color rgb="FFFF0000"/>
        <rFont val="Arial"/>
        <family val="2"/>
      </rPr>
      <t xml:space="preserve"> </t>
    </r>
    <r>
      <rPr>
        <b/>
        <sz val="18"/>
        <rFont val="Arial"/>
        <family val="2"/>
      </rPr>
      <t/>
    </r>
  </si>
  <si>
    <r>
      <rPr>
        <b/>
        <sz val="16"/>
        <color rgb="FF0070C0"/>
        <rFont val="Arial"/>
        <family val="2"/>
      </rPr>
      <t xml:space="preserve"> Commentaire</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Justification</t>
    </r>
    <r>
      <rPr>
        <sz val="16"/>
        <color rgb="FFFF0000"/>
        <rFont val="Wingdings"/>
        <charset val="2"/>
      </rPr>
      <t></t>
    </r>
    <r>
      <rPr>
        <sz val="16"/>
        <color rgb="FFFF0000"/>
        <rFont val="Arial"/>
        <family val="2"/>
      </rPr>
      <t xml:space="preserve"> </t>
    </r>
    <r>
      <rPr>
        <b/>
        <sz val="18"/>
        <rFont val="Arial"/>
        <family val="2"/>
      </rPr>
      <t/>
    </r>
  </si>
  <si>
    <r>
      <t>Compétences</t>
    </r>
    <r>
      <rPr>
        <b/>
        <sz val="12"/>
        <color theme="1"/>
        <rFont val="Arial"/>
        <family val="2"/>
      </rPr>
      <t xml:space="preserve"> </t>
    </r>
    <r>
      <rPr>
        <b/>
        <sz val="16"/>
        <color theme="1"/>
        <rFont val="Arial"/>
        <family val="2"/>
      </rPr>
      <t>opérationnelles</t>
    </r>
    <r>
      <rPr>
        <b/>
        <sz val="10"/>
        <color theme="1"/>
        <rFont val="Arial"/>
        <family val="2"/>
      </rPr>
      <t xml:space="preserve"> </t>
    </r>
    <r>
      <rPr>
        <sz val="14"/>
        <color theme="1"/>
        <rFont val="Arial"/>
        <family val="2"/>
      </rPr>
      <t>(selon</t>
    </r>
    <r>
      <rPr>
        <sz val="10"/>
        <color theme="1"/>
        <rFont val="Arial"/>
        <family val="2"/>
      </rPr>
      <t xml:space="preserve"> </t>
    </r>
    <r>
      <rPr>
        <sz val="14"/>
        <color theme="1"/>
        <rFont val="Arial"/>
        <family val="2"/>
      </rPr>
      <t>plan</t>
    </r>
    <r>
      <rPr>
        <sz val="10"/>
        <color theme="1"/>
        <rFont val="Arial"/>
        <family val="2"/>
      </rPr>
      <t xml:space="preserve"> </t>
    </r>
    <r>
      <rPr>
        <sz val="14"/>
        <color theme="1"/>
        <rFont val="Arial"/>
        <family val="2"/>
      </rPr>
      <t>de</t>
    </r>
    <r>
      <rPr>
        <sz val="10"/>
        <color theme="1"/>
        <rFont val="Arial"/>
        <family val="2"/>
      </rPr>
      <t xml:space="preserve"> </t>
    </r>
    <r>
      <rPr>
        <sz val="14"/>
        <color theme="1"/>
        <rFont val="Arial"/>
        <family val="2"/>
      </rPr>
      <t>form.)</t>
    </r>
  </si>
  <si>
    <r>
      <rPr>
        <b/>
        <sz val="16"/>
        <color rgb="FF0070C0"/>
        <rFont val="Arial"/>
        <family val="2"/>
      </rPr>
      <t xml:space="preserve"> Bemerkung</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Begründung</t>
    </r>
    <r>
      <rPr>
        <sz val="16"/>
        <color rgb="FFFF0000"/>
        <rFont val="Wingdings"/>
        <charset val="2"/>
      </rPr>
      <t></t>
    </r>
    <r>
      <rPr>
        <sz val="16"/>
        <color rgb="FFFF0000"/>
        <rFont val="Arial"/>
        <family val="2"/>
      </rPr>
      <t xml:space="preserve"> </t>
    </r>
    <r>
      <rPr>
        <b/>
        <sz val="18"/>
        <rFont val="Arial"/>
        <family val="2"/>
      </rPr>
      <t/>
    </r>
  </si>
  <si>
    <r>
      <rPr>
        <b/>
        <sz val="14"/>
        <rFont val="Wingdings"/>
        <charset val="2"/>
      </rPr>
      <t>à</t>
    </r>
    <r>
      <rPr>
        <b/>
        <sz val="13.5"/>
        <rFont val="Arial"/>
        <family val="2"/>
      </rPr>
      <t>Courriel pour transmettre les PDF en format numérique, questions, …</t>
    </r>
  </si>
  <si>
    <t>position intermédiaire</t>
  </si>
  <si>
    <r>
      <t xml:space="preserve">position intermédiaire </t>
    </r>
    <r>
      <rPr>
        <b/>
        <sz val="18"/>
        <color rgb="FFFF0000"/>
        <rFont val="Arial"/>
        <family val="2"/>
      </rPr>
      <t>*</t>
    </r>
  </si>
  <si>
    <r>
      <rPr>
        <b/>
        <sz val="22"/>
        <color rgb="FF7030A0"/>
        <rFont val="Wingdings"/>
        <charset val="2"/>
      </rPr>
      <t>à</t>
    </r>
    <r>
      <rPr>
        <b/>
        <sz val="22"/>
        <color rgb="FF7030A0"/>
        <rFont val="Arial"/>
        <family val="2"/>
      </rPr>
      <t>Choisir la note avec un "X"</t>
    </r>
    <r>
      <rPr>
        <b/>
        <sz val="8"/>
        <color rgb="FF7030A0"/>
        <rFont val="Arial"/>
        <family val="2"/>
      </rPr>
      <t xml:space="preserve">
</t>
    </r>
    <r>
      <rPr>
        <b/>
        <sz val="22"/>
        <color rgb="FF7030A0"/>
        <rFont val="Wingdings"/>
        <charset val="2"/>
      </rPr>
      <t>à</t>
    </r>
    <r>
      <rPr>
        <b/>
        <sz val="22"/>
        <color rgb="FF7030A0"/>
        <rFont val="Arial"/>
        <family val="2"/>
      </rPr>
      <t>un seul "X" par ligne</t>
    </r>
  </si>
  <si>
    <r>
      <rPr>
        <b/>
        <sz val="22"/>
        <color rgb="FFFF0000"/>
        <rFont val="Arial"/>
        <family val="2"/>
      </rPr>
      <t>Case de signature</t>
    </r>
    <r>
      <rPr>
        <b/>
        <sz val="18"/>
        <rFont val="Arial"/>
        <family val="2"/>
      </rPr>
      <t xml:space="preserve"> - voir 3.1 ou 3.2 ci-dessus</t>
    </r>
    <r>
      <rPr>
        <b/>
        <sz val="22"/>
        <color theme="1"/>
        <rFont val="Arial"/>
        <family val="2"/>
      </rPr>
      <t xml:space="preserve">
</t>
    </r>
    <r>
      <rPr>
        <b/>
        <sz val="18"/>
        <color theme="1"/>
        <rFont val="Arial"/>
        <family val="2"/>
      </rPr>
      <t xml:space="preserve">Au lieu d'une signature physique
</t>
    </r>
    <r>
      <rPr>
        <sz val="18"/>
        <color theme="1"/>
        <rFont val="Arial"/>
        <family val="2"/>
      </rPr>
      <t>(= imprimer, signer + envoyer)</t>
    </r>
    <r>
      <rPr>
        <sz val="20"/>
        <color theme="1"/>
        <rFont val="Arial"/>
        <family val="2"/>
      </rPr>
      <t xml:space="preserve">
</t>
    </r>
    <r>
      <rPr>
        <b/>
        <sz val="20"/>
        <color theme="1"/>
        <rFont val="Arial"/>
        <family val="2"/>
      </rPr>
      <t xml:space="preserve">veuillez utiliser une </t>
    </r>
    <r>
      <rPr>
        <b/>
        <u/>
        <sz val="20"/>
        <color theme="1"/>
        <rFont val="Arial"/>
        <family val="2"/>
      </rPr>
      <t>signature numérique</t>
    </r>
    <r>
      <rPr>
        <b/>
        <sz val="20"/>
        <color theme="1"/>
        <rFont val="Arial"/>
        <family val="2"/>
      </rPr>
      <t xml:space="preserve">
</t>
    </r>
    <r>
      <rPr>
        <b/>
        <sz val="20"/>
        <color theme="1"/>
        <rFont val="Wingdings"/>
        <charset val="2"/>
      </rPr>
      <t>à</t>
    </r>
    <r>
      <rPr>
        <b/>
        <sz val="18"/>
        <color theme="1"/>
        <rFont val="Arial"/>
        <family val="2"/>
      </rPr>
      <t>Insérez votre signature numérique selon les instructions indiquées dans la page "sig"</t>
    </r>
  </si>
  <si>
    <t>1. lire attentivement les informations relatives
    à l'évaluation</t>
  </si>
  <si>
    <r>
      <t xml:space="preserve">   3.1 Insérer la signature électronique
         </t>
    </r>
    <r>
      <rPr>
        <sz val="18"/>
        <color rgb="FF7030A0"/>
        <rFont val="Arial"/>
        <family val="2"/>
      </rPr>
      <t>(Instructions ci-dessous à la signature, y compris la 
          création d'un PDF)</t>
    </r>
    <r>
      <rPr>
        <b/>
        <sz val="18"/>
        <color rgb="FF7030A0"/>
        <rFont val="Arial"/>
        <family val="2"/>
      </rPr>
      <t xml:space="preserve">
         </t>
    </r>
    <r>
      <rPr>
        <b/>
        <sz val="18"/>
        <color rgb="FF7030A0"/>
        <rFont val="Wingdings"/>
        <charset val="2"/>
      </rPr>
      <t>à</t>
    </r>
    <r>
      <rPr>
        <b/>
        <sz val="18"/>
        <color rgb="FF7030A0"/>
        <rFont val="Arial"/>
        <family val="2"/>
      </rPr>
      <t xml:space="preserve">Créer un PDF </t>
    </r>
    <r>
      <rPr>
        <b/>
        <sz val="18"/>
        <color rgb="FF7030A0"/>
        <rFont val="Wingdings"/>
        <charset val="2"/>
      </rPr>
      <t>à</t>
    </r>
    <r>
      <rPr>
        <b/>
        <sz val="18"/>
        <color rgb="FF7030A0"/>
        <rFont val="Arial"/>
        <family val="2"/>
      </rPr>
      <t>Mail à contacter</t>
    </r>
  </si>
  <si>
    <r>
      <t xml:space="preserve">   3.2 Formulaire imprimé, physique
         signer </t>
    </r>
    <r>
      <rPr>
        <b/>
        <sz val="18"/>
        <color rgb="FF0070C0"/>
        <rFont val="Wingdings"/>
        <charset val="2"/>
      </rPr>
      <t>à</t>
    </r>
    <r>
      <rPr>
        <b/>
        <sz val="18"/>
        <color rgb="FF0070C0"/>
        <rFont val="Arial"/>
        <family val="2"/>
      </rPr>
      <t xml:space="preserve"> à soumettre par courrier A</t>
    </r>
  </si>
  <si>
    <r>
      <t xml:space="preserve">   3.1 Elektronische Unterschrift einfügen
         </t>
    </r>
    <r>
      <rPr>
        <sz val="16"/>
        <color rgb="FF7030A0"/>
        <rFont val="Arial"/>
        <family val="2"/>
      </rPr>
      <t>(Anleitung unten bei Unterschrift, inkl. PDF erstellen)</t>
    </r>
    <r>
      <rPr>
        <b/>
        <sz val="20"/>
        <color rgb="FF7030A0"/>
        <rFont val="Arial"/>
        <family val="2"/>
      </rPr>
      <t xml:space="preserve">
         </t>
    </r>
    <r>
      <rPr>
        <b/>
        <sz val="20"/>
        <color rgb="FF7030A0"/>
        <rFont val="Wingdings"/>
        <charset val="2"/>
      </rPr>
      <t>à</t>
    </r>
    <r>
      <rPr>
        <b/>
        <sz val="20"/>
        <color rgb="FF7030A0"/>
        <rFont val="Arial"/>
        <family val="2"/>
      </rPr>
      <t xml:space="preserve">PDF erstellen </t>
    </r>
    <r>
      <rPr>
        <b/>
        <sz val="20"/>
        <color rgb="FF7030A0"/>
        <rFont val="Wingdings"/>
        <charset val="2"/>
      </rPr>
      <t>à</t>
    </r>
    <r>
      <rPr>
        <b/>
        <sz val="20"/>
        <color rgb="FF7030A0"/>
        <rFont val="Arial"/>
        <family val="2"/>
      </rPr>
      <t>Mail an Kontakt</t>
    </r>
  </si>
  <si>
    <r>
      <t xml:space="preserve">   3.2 Formular ausdrucken, physisch
         unterschreiben </t>
    </r>
    <r>
      <rPr>
        <b/>
        <sz val="20"/>
        <color rgb="FF0070C0"/>
        <rFont val="Wingdings"/>
        <charset val="2"/>
      </rPr>
      <t>à</t>
    </r>
    <r>
      <rPr>
        <b/>
        <sz val="20"/>
        <color rgb="FF0070C0"/>
        <rFont val="Arial"/>
        <family val="2"/>
      </rPr>
      <t>per A-Post einreichen</t>
    </r>
  </si>
  <si>
    <r>
      <t xml:space="preserve">  3.2 Stampare il formulario, firmarlo e  
        </t>
    </r>
    <r>
      <rPr>
        <b/>
        <sz val="20"/>
        <color rgb="FF0070C0"/>
        <rFont val="Wingdings"/>
        <charset val="2"/>
      </rPr>
      <t>à</t>
    </r>
    <r>
      <rPr>
        <b/>
        <sz val="20"/>
        <color rgb="FF0070C0"/>
        <rFont val="Arial"/>
        <family val="2"/>
      </rPr>
      <t>trasmetterlo per posta A</t>
    </r>
  </si>
  <si>
    <r>
      <t xml:space="preserve">   3.1 Inserire la firma elettronica
         </t>
    </r>
    <r>
      <rPr>
        <sz val="19"/>
        <color rgb="FF7030A0"/>
        <rFont val="Arial"/>
        <family val="2"/>
      </rPr>
      <t>(Istruzioni qui sotto alla firma, incl. creare PDF)</t>
    </r>
    <r>
      <rPr>
        <b/>
        <sz val="19"/>
        <color rgb="FF7030A0"/>
        <rFont val="Arial"/>
        <family val="2"/>
      </rPr>
      <t xml:space="preserve">
         </t>
    </r>
    <r>
      <rPr>
        <b/>
        <sz val="19"/>
        <color rgb="FF7030A0"/>
        <rFont val="Wingdings"/>
        <charset val="2"/>
      </rPr>
      <t>à</t>
    </r>
    <r>
      <rPr>
        <b/>
        <sz val="19"/>
        <color rgb="FF7030A0"/>
        <rFont val="Arial"/>
        <family val="2"/>
      </rPr>
      <t xml:space="preserve">Creare PDF </t>
    </r>
    <r>
      <rPr>
        <b/>
        <sz val="19"/>
        <color rgb="FF7030A0"/>
        <rFont val="Wingdings"/>
        <charset val="2"/>
      </rPr>
      <t>à</t>
    </r>
    <r>
      <rPr>
        <b/>
        <sz val="19"/>
        <color rgb="FF7030A0"/>
        <rFont val="Arial"/>
        <family val="2"/>
      </rPr>
      <t>per la Mail da contattare</t>
    </r>
  </si>
  <si>
    <t>1. leggere attentamente le informazioni sulla
    valutazione</t>
  </si>
  <si>
    <t>Explication des couleurs des champs:</t>
  </si>
  <si>
    <t>Evaluation par l'entreprise formatrice des compétences opérationnelles selon le plan de formation par l'entreprise formatrice</t>
  </si>
  <si>
    <r>
      <rPr>
        <b/>
        <sz val="14"/>
        <color theme="1"/>
        <rFont val="Arial"/>
        <family val="2"/>
      </rPr>
      <t xml:space="preserve">Entreprise formatrice </t>
    </r>
    <r>
      <rPr>
        <sz val="12"/>
        <color theme="1"/>
        <rFont val="Arial"/>
        <family val="2"/>
      </rPr>
      <t xml:space="preserve"> </t>
    </r>
    <r>
      <rPr>
        <sz val="12"/>
        <color theme="1"/>
        <rFont val="Arial"/>
        <family val="2"/>
      </rPr>
      <t xml:space="preserve">ou école des métiers </t>
    </r>
    <r>
      <rPr>
        <sz val="18"/>
        <color theme="1"/>
        <rFont val="Wingdings"/>
        <charset val="2"/>
      </rPr>
      <t></t>
    </r>
  </si>
  <si>
    <t>Formatore professionale responsabile nell'azienda di tirocinio</t>
  </si>
  <si>
    <r>
      <t xml:space="preserve">Funzione
</t>
    </r>
    <r>
      <rPr>
        <sz val="12"/>
        <rFont val="Arial"/>
        <family val="2"/>
      </rPr>
      <t>(formatore prof., …)</t>
    </r>
  </si>
  <si>
    <r>
      <t xml:space="preserve">La griglia di valutazione compilata sarà inviata in formato PDF per e-mail (indirizzo e-mail sopra) o per posta </t>
    </r>
    <r>
      <rPr>
        <b/>
        <sz val="16"/>
        <rFont val="Arial"/>
        <family val="2"/>
      </rPr>
      <t>entro e non oltre il 14 giugno 2020.</t>
    </r>
  </si>
  <si>
    <r>
      <t xml:space="preserve">Competenze operative </t>
    </r>
    <r>
      <rPr>
        <sz val="16"/>
        <color theme="1"/>
        <rFont val="Arial"/>
        <family val="2"/>
      </rPr>
      <t>(dal piano di formazione)</t>
    </r>
  </si>
  <si>
    <t>Valutazione complessiva dell'azienda di tirocinio</t>
  </si>
  <si>
    <r>
      <rPr>
        <b/>
        <sz val="14"/>
        <color theme="1"/>
        <rFont val="Arial"/>
        <family val="2"/>
      </rPr>
      <t>Azienda</t>
    </r>
    <r>
      <rPr>
        <sz val="8"/>
        <color theme="1"/>
        <rFont val="Arial"/>
        <family val="2"/>
      </rPr>
      <t xml:space="preserve"> </t>
    </r>
    <r>
      <rPr>
        <b/>
        <sz val="14"/>
        <color theme="1"/>
        <rFont val="Arial"/>
        <family val="2"/>
      </rPr>
      <t>di</t>
    </r>
    <r>
      <rPr>
        <sz val="8"/>
        <color theme="1"/>
        <rFont val="Arial"/>
        <family val="2"/>
      </rPr>
      <t xml:space="preserve"> </t>
    </r>
    <r>
      <rPr>
        <b/>
        <sz val="14"/>
        <color theme="1"/>
        <rFont val="Arial"/>
        <family val="2"/>
      </rPr>
      <t xml:space="preserve">formazione
</t>
    </r>
    <r>
      <rPr>
        <sz val="18"/>
        <color theme="1"/>
        <rFont val="Wingdings"/>
        <charset val="2"/>
      </rPr>
      <t></t>
    </r>
    <r>
      <rPr>
        <sz val="14"/>
        <color theme="1"/>
        <rFont val="Arial"/>
        <family val="2"/>
      </rPr>
      <t xml:space="preserve"> </t>
    </r>
    <r>
      <rPr>
        <sz val="10.5"/>
        <color theme="1"/>
        <rFont val="Arial"/>
        <family val="2"/>
      </rPr>
      <t>o scuola prof. a tempo pieno</t>
    </r>
    <r>
      <rPr>
        <b/>
        <sz val="10.5"/>
        <color theme="1"/>
        <rFont val="Arial"/>
        <family val="2"/>
      </rPr>
      <t xml:space="preserve"> </t>
    </r>
  </si>
  <si>
    <r>
      <t xml:space="preserve">SEFRI
Nr. </t>
    </r>
    <r>
      <rPr>
        <sz val="18"/>
        <color theme="1"/>
        <rFont val="Wingdings"/>
        <charset val="2"/>
      </rPr>
      <t></t>
    </r>
  </si>
  <si>
    <r>
      <t xml:space="preserve">Formazione prof.
</t>
    </r>
    <r>
      <rPr>
        <b/>
        <sz val="14"/>
        <rFont val="Arial"/>
        <family val="2"/>
      </rPr>
      <t>di</t>
    </r>
    <r>
      <rPr>
        <b/>
        <sz val="10"/>
        <rFont val="Arial"/>
        <family val="2"/>
      </rPr>
      <t xml:space="preserve"> </t>
    </r>
    <r>
      <rPr>
        <b/>
        <sz val="14"/>
        <rFont val="Arial"/>
        <family val="2"/>
      </rPr>
      <t>base</t>
    </r>
    <r>
      <rPr>
        <sz val="16"/>
        <rFont val="Wingdings"/>
        <charset val="2"/>
      </rPr>
      <t></t>
    </r>
  </si>
  <si>
    <r>
      <t>Fonction</t>
    </r>
    <r>
      <rPr>
        <sz val="11"/>
        <rFont val="Arial"/>
        <family val="2"/>
      </rPr>
      <t xml:space="preserve"> </t>
    </r>
    <r>
      <rPr>
        <sz val="9"/>
        <rFont val="Arial"/>
        <family val="2"/>
      </rPr>
      <t>(formateur-trice en entreprise, formateur-trice pratique, etc.)</t>
    </r>
  </si>
  <si>
    <t>Deutsch</t>
  </si>
  <si>
    <t>Français</t>
  </si>
  <si>
    <t>Italiano</t>
  </si>
  <si>
    <r>
      <t xml:space="preserve">Sulla base della decisione del vertice della formazione professionale del 9 aprile 2020, il Consiglio federale ha deciso di attuare una procedura di qualificazione (PQ) identica e adattata a livello nazionale per ogni formazione professionale di base. L'organizzazione responsabile nel mondo del lavoro ha deciso, con il coinvolgimento dei partner della rete, di condurre la PQ 2020 per la vostra formazione professionale di base con il coinvolgimento per iscritto dell'azienda di tirocinio o del luogo di formazione (scuola a tempo pieno). La valutazione viene effettuata con una griglia di valutazione semplificata, identica in tutta la Svizzera e sviluppata congiuntamente dai partner della rete.
Ciò significa che voi, in qualità di formatori professionali, formatori pratici o altre persone che accompagnano il/i discente/i, sarete direttamente coinvolti nella valutazione del lavoro pratico della procedura di qualificazione. La vostra valutazione confluirà nella procedura di qualificazione.
In qualità di professionisti della formazione professionale, avete accompagnato e sostenuto lo sviluppo delle competenze operative dei vostri allievi come definito nel piano di formazione. Sulla base di questo e grazie alla vostra esperienza sul mercato del lavoro, vi chiediamo una valutazione equa e comprensibile.
Data la grande rilevanza del mercato del lavoro e l'ulteriore sviluppo dei vostri studenti, vi chiediamo di considerare i seguenti </t>
    </r>
    <r>
      <rPr>
        <b/>
        <sz val="15"/>
        <color theme="1"/>
        <rFont val="Arial"/>
        <family val="2"/>
      </rPr>
      <t>cinque punti</t>
    </r>
    <r>
      <rPr>
        <sz val="15"/>
        <color theme="1"/>
        <rFont val="Arial"/>
        <family val="2"/>
      </rPr>
      <t>:</t>
    </r>
  </si>
  <si>
    <t>Vi ringraziamo per aver contribuito con la vostra competente valutazione all'attuazione di una PQ 2020 equa e adeguata.</t>
  </si>
  <si>
    <t>Grazie alla valutazione delle competenze operative secondo la variante 3 della PQ 2020, il mio studente nel lavoro pratico (PA) di tirocinio ottiene la seguente nota:</t>
  </si>
  <si>
    <t>E-Mail</t>
  </si>
  <si>
    <r>
      <t xml:space="preserve">Sur la base de la décision du sommet sur la formation professionnelle du 9 avril 2020, le Conseil fédéral a décidé de mettre en œuvre une procédure de qualification identique et adaptée au niveau national pour chaque formation professionnelle initiale. L'organisation du monde du travail responsable a décidé, avec l'implication des partenaires du réseau, de mener la PQ 2020 pour votre formation professionnelle initiale avec l'implication écrite de l'entreprise formatrice ou de l'école des métiers. L'évaluation est réalisée à l'aide d'une grille d'évaluation simplifiée, identique dans toute la Suisse, et élaborée conjointement par les partenaires du réseau.
Cela signifie qu'en tant que formateur-trice en entreprise, formateur-trice pratique ou autre personne encadrant l'apprenti-e, vous êtes directement impliqué dans l'évaluation des travaux pratiques de la procédure de qualification. Votre évaluation sera intégrée dans la procédure de qualification.
En tant que professionnel-le de la formation professionnelle, vous avez accompagné et soutenu le développement des compétences opérationnelles de vos apprenti-e-s telles que définies dans le plan de formation. Sur cette base, et compte tenu de votre expérience du marché du travail, nous vous demandons de procéder à une évaluation juste et compréhensible.   
Afin de garantir l'employabilité future et le développement de vos apprenti-e-s, nous vous demandons de prendre en considération les </t>
    </r>
    <r>
      <rPr>
        <b/>
        <sz val="14"/>
        <color theme="1"/>
        <rFont val="Arial"/>
        <family val="2"/>
      </rPr>
      <t>cinq points</t>
    </r>
    <r>
      <rPr>
        <sz val="14"/>
        <color theme="1"/>
        <rFont val="Arial"/>
        <family val="2"/>
      </rPr>
      <t xml:space="preserve"> suivants :</t>
    </r>
  </si>
  <si>
    <t>Nous vous remercions de contribuer, par votre évaluation compétente, à la mise en œuvre d'une PQ 2020 équitable et adaptée.</t>
  </si>
  <si>
    <t>bon, adéquat</t>
  </si>
  <si>
    <r>
      <t xml:space="preserve">Insérer/copier la signature électronique dans la case ci-dessous –
</t>
    </r>
    <r>
      <rPr>
        <b/>
        <u/>
        <sz val="18"/>
        <color theme="1"/>
        <rFont val="Arial"/>
        <family val="2"/>
      </rPr>
      <t>Ne pas dépasser</t>
    </r>
    <r>
      <rPr>
        <b/>
        <sz val="18"/>
        <color theme="1"/>
        <rFont val="Arial"/>
        <family val="2"/>
      </rPr>
      <t xml:space="preserve"> la taille du champ.</t>
    </r>
  </si>
  <si>
    <r>
      <t xml:space="preserve">Inserire/copiare la firma elettronica nella casella sottostante –
</t>
    </r>
    <r>
      <rPr>
        <b/>
        <u/>
        <sz val="18"/>
        <color theme="1"/>
        <rFont val="Arial"/>
        <family val="2"/>
      </rPr>
      <t>Non superare</t>
    </r>
    <r>
      <rPr>
        <b/>
        <sz val="18"/>
        <color theme="1"/>
        <rFont val="Arial"/>
        <family val="2"/>
      </rPr>
      <t xml:space="preserve"> le dimensioni del campo.</t>
    </r>
  </si>
  <si>
    <r>
      <t xml:space="preserve">Informationen zu Handlungskompetenzen </t>
    </r>
    <r>
      <rPr>
        <b/>
        <sz val="12"/>
        <color rgb="FF00B050"/>
        <rFont val="Wingdings"/>
        <charset val="2"/>
      </rPr>
      <t>à</t>
    </r>
    <r>
      <rPr>
        <b/>
        <sz val="12"/>
        <color rgb="FF00B050"/>
        <rFont val="Arial"/>
        <family val="2"/>
      </rPr>
      <t xml:space="preserve"> Berufsverzeichnis SBFI (Link</t>
    </r>
    <r>
      <rPr>
        <b/>
        <sz val="12"/>
        <color rgb="FF00B050"/>
        <rFont val="Wingdings"/>
        <charset val="2"/>
      </rPr>
      <t>â</t>
    </r>
    <r>
      <rPr>
        <b/>
        <sz val="12"/>
        <color rgb="FF00B050"/>
        <rFont val="Arial"/>
        <family val="2"/>
      </rPr>
      <t xml:space="preserve">) </t>
    </r>
    <r>
      <rPr>
        <b/>
        <sz val="12"/>
        <color rgb="FF00B050"/>
        <rFont val="Wingdings"/>
        <charset val="2"/>
      </rPr>
      <t>à</t>
    </r>
    <r>
      <rPr>
        <b/>
        <sz val="12"/>
        <color rgb="FF00B050"/>
        <rFont val="Arial"/>
        <family val="2"/>
      </rPr>
      <t xml:space="preserve">unter "Bezeichnung suchen" Beruf eingeben </t>
    </r>
    <r>
      <rPr>
        <b/>
        <sz val="12"/>
        <color rgb="FF00B050"/>
        <rFont val="Wingdings"/>
        <charset val="2"/>
      </rPr>
      <t>à</t>
    </r>
    <r>
      <rPr>
        <b/>
        <sz val="12"/>
        <color rgb="FF00B050"/>
        <rFont val="Arial"/>
        <family val="2"/>
      </rPr>
      <t xml:space="preserve">Bildungsplan wählen
</t>
    </r>
    <r>
      <rPr>
        <sz val="12"/>
        <color rgb="FF00B050"/>
        <rFont val="Arial"/>
        <family val="2"/>
      </rPr>
      <t>(evtl. Sprache rechts oben auf Webseite anpassen):</t>
    </r>
  </si>
  <si>
    <t>Ich bestätige mit dem JA und meiner Unterschrift, dass ich zur Bewertung befugt bin, diese wahrheitsgetreu, fair und der Arbeitsmarktfähigkeit entsprechend ausgefüllt habe:</t>
  </si>
  <si>
    <t>Wir danken Ihnen, dass Sie mit Ihrer fachkompetenten Bewertung zur Durchführung eines fairen und angepassten QV 2020 beitragen.</t>
  </si>
  <si>
    <r>
      <t xml:space="preserve">Bei </t>
    </r>
    <r>
      <rPr>
        <b/>
        <sz val="16"/>
        <rFont val="Arial"/>
        <family val="2"/>
      </rPr>
      <t>Fragen</t>
    </r>
    <r>
      <rPr>
        <sz val="16"/>
        <rFont val="Arial"/>
        <family val="2"/>
      </rPr>
      <t xml:space="preserve"> zum Ausfüllen melden Sie sich </t>
    </r>
    <r>
      <rPr>
        <b/>
        <sz val="16"/>
        <rFont val="Arial"/>
        <family val="2"/>
      </rPr>
      <t>direkt per E-Mail (</t>
    </r>
    <r>
      <rPr>
        <sz val="16"/>
        <rFont val="Arial"/>
        <family val="2"/>
      </rPr>
      <t xml:space="preserve">Kontaktangaben oben) – </t>
    </r>
    <r>
      <rPr>
        <b/>
        <sz val="16"/>
        <rFont val="Arial"/>
        <family val="2"/>
      </rPr>
      <t>Fragen zu Einzelresultaten werden nicht beantwortet.</t>
    </r>
  </si>
  <si>
    <r>
      <t xml:space="preserve">  5. Handlungskompetenzen, welche im Lehrbetrieb nicht vermittelt wurden, werden nicht bewertet </t>
    </r>
    <r>
      <rPr>
        <sz val="16"/>
        <color theme="1"/>
        <rFont val="Arial"/>
        <family val="2"/>
      </rPr>
      <t>(Zeile leer + Begründung eintragen).</t>
    </r>
  </si>
  <si>
    <t xml:space="preserve">  4. Lernende, welche Handlungskompetenzen nicht erfüllen, dürfen in diesen nicht als genügend bewertet werden.</t>
  </si>
  <si>
    <t xml:space="preserve">  2. Ihre Bewertung ist qualifikationsrelevant und muss deshalb begründbar und nachvollziehbar sein.</t>
  </si>
  <si>
    <t xml:space="preserve">  1. Versuchen Sie Ihre/n Lernende/n realistisch, gerecht, ehrlich und mit Blick auf die Arbeitsmarktfähigkeit zu bewerten.</t>
  </si>
  <si>
    <t xml:space="preserve">  3. Bewerten Sie nicht aufgrund von Sympathie / Antipathie – auch Gefälligkeitsbewertungen oder persönliche Abrechnungen wären unfair.</t>
  </si>
  <si>
    <t>Name, Vorname</t>
  </si>
  <si>
    <r>
      <t>Berufliche Grundbildung</t>
    </r>
    <r>
      <rPr>
        <b/>
        <sz val="18"/>
        <rFont val="Arial"/>
        <family val="2"/>
      </rPr>
      <t xml:space="preserve"> </t>
    </r>
    <r>
      <rPr>
        <sz val="18"/>
        <rFont val="Wingdings"/>
        <charset val="2"/>
      </rPr>
      <t></t>
    </r>
  </si>
  <si>
    <r>
      <t xml:space="preserve">Name, Vorname
                       </t>
    </r>
    <r>
      <rPr>
        <sz val="18"/>
        <rFont val="Wingdings"/>
        <charset val="2"/>
      </rPr>
      <t></t>
    </r>
  </si>
  <si>
    <t xml:space="preserve">  1. Cercare di valutare i vostri studenti in modo realistico, equo, onesto e sulla base della loro impiegabilità nel mercato del lavoro.</t>
  </si>
  <si>
    <t xml:space="preserve">  2. La vostra valutazione è rilevante per la qualifica e deve quindi essere giustificabile e comprensibile.</t>
  </si>
  <si>
    <t xml:space="preserve">  3. Non valutate sulla base di simpatia / antipatia - anche le "valutazioni di cortesia" / "rese dei conti personali" sono ingiuste.</t>
  </si>
  <si>
    <t xml:space="preserve">  4. I discenti che non soddisfano le competenze operative non devono essere valutati come sufficienti.</t>
  </si>
  <si>
    <r>
      <t xml:space="preserve">  5. Le competenze operative che non sono state insegnate nell'impresa di tirocinio non vengono valutate </t>
    </r>
    <r>
      <rPr>
        <sz val="16"/>
        <color theme="1"/>
        <rFont val="Arial"/>
        <family val="2"/>
      </rPr>
      <t>(riga vuota + inserire la ragione).</t>
    </r>
  </si>
  <si>
    <r>
      <t>Il formatore responsabile</t>
    </r>
    <r>
      <rPr>
        <sz val="18"/>
        <color theme="1"/>
        <rFont val="Wingdings"/>
        <charset val="2"/>
      </rPr>
      <t></t>
    </r>
    <r>
      <rPr>
        <sz val="18"/>
        <color theme="1"/>
        <rFont val="Arial"/>
        <family val="2"/>
      </rPr>
      <t xml:space="preserve"> </t>
    </r>
    <r>
      <rPr>
        <sz val="16"/>
        <color theme="1"/>
        <rFont val="Arial"/>
        <family val="2"/>
      </rPr>
      <t xml:space="preserve"> completa e firma la griglia di valutazione </t>
    </r>
    <r>
      <rPr>
        <b/>
        <sz val="16"/>
        <color theme="1"/>
        <rFont val="Arial"/>
        <family val="2"/>
      </rPr>
      <t>tra il 1° giugno e il 12 giugno 2020</t>
    </r>
    <r>
      <rPr>
        <sz val="16"/>
        <color theme="1"/>
        <rFont val="Arial"/>
        <family val="2"/>
      </rPr>
      <t xml:space="preserve"> (firma </t>
    </r>
    <r>
      <rPr>
        <b/>
        <sz val="16"/>
        <rFont val="Arial"/>
        <family val="2"/>
      </rPr>
      <t>digitale</t>
    </r>
    <r>
      <rPr>
        <sz val="16"/>
        <color theme="1"/>
        <rFont val="Arial"/>
        <family val="2"/>
      </rPr>
      <t xml:space="preserve"> o analogica).</t>
    </r>
  </si>
  <si>
    <r>
      <t xml:space="preserve">Se avete </t>
    </r>
    <r>
      <rPr>
        <b/>
        <sz val="16"/>
        <rFont val="Arial"/>
        <family val="2"/>
      </rPr>
      <t>domande</t>
    </r>
    <r>
      <rPr>
        <sz val="16"/>
        <rFont val="Arial"/>
        <family val="2"/>
      </rPr>
      <t xml:space="preserve"> sulla compilazione del modulo, vi preghiamo di contattarci </t>
    </r>
    <r>
      <rPr>
        <b/>
        <sz val="16"/>
        <rFont val="Arial"/>
        <family val="2"/>
      </rPr>
      <t>direttamente via e-mail</t>
    </r>
    <r>
      <rPr>
        <sz val="16"/>
        <rFont val="Arial"/>
        <family val="2"/>
      </rPr>
      <t xml:space="preserve"> (dati di contatto sopra) - </t>
    </r>
    <r>
      <rPr>
        <b/>
        <sz val="16"/>
        <rFont val="Arial"/>
        <family val="2"/>
      </rPr>
      <t>le richieste di informazioni sui singoli risultati non riceveranno risposta.</t>
    </r>
  </si>
  <si>
    <r>
      <t xml:space="preserve">     SBFI
      Nr</t>
    </r>
    <r>
      <rPr>
        <sz val="16"/>
        <color theme="1"/>
        <rFont val="Arial"/>
        <family val="2"/>
      </rPr>
      <t>.</t>
    </r>
    <r>
      <rPr>
        <sz val="18"/>
        <color theme="1"/>
        <rFont val="Wingdings"/>
        <charset val="2"/>
      </rPr>
      <t></t>
    </r>
  </si>
  <si>
    <r>
      <t xml:space="preserve">Funktion </t>
    </r>
    <r>
      <rPr>
        <sz val="10"/>
        <rFont val="Arial"/>
        <family val="2"/>
      </rPr>
      <t>(BB,</t>
    </r>
    <r>
      <rPr>
        <sz val="8"/>
        <rFont val="Arial"/>
        <family val="2"/>
      </rPr>
      <t xml:space="preserve"> </t>
    </r>
    <r>
      <rPr>
        <sz val="10"/>
        <rFont val="Arial"/>
        <family val="2"/>
      </rPr>
      <t>PB,</t>
    </r>
    <r>
      <rPr>
        <sz val="4"/>
        <rFont val="Arial"/>
        <family val="2"/>
      </rPr>
      <t xml:space="preserve"> </t>
    </r>
    <r>
      <rPr>
        <sz val="10"/>
        <rFont val="Arial"/>
        <family val="2"/>
      </rPr>
      <t>…)</t>
    </r>
  </si>
  <si>
    <r>
      <t>Der Bundesrat hat gestützt auf den Beschluss des Spitzentreffens der Berufsbildung vom 9. April 2020 beschlossen, pro berufliche Grundbildung ein national gleiches und angepasstes QV durchzuführen. Die zuständige Organisation der Arbeitswelt hat sich unter Einbezug der Verbundpartner entschieden, das QV 2020 für ihre berufliche Grundbildung unter schriftlichem Einbezug des Lehrbetriebs oder der Lehrwerkstatt durchzuführen. Für diejenigen beruflichen Grundbildungen, die bis jetzt keine eigenen von den Kantonen anerkannte Bewertungsinstrumente verwenden, erfolgt die Bewertung mit dem vorliegenden Bewertungsraster. Dieses wurde für das QV 2020 von den Verbundpartnern für die ganze Schweiz entwickelt.</t>
    </r>
    <r>
      <rPr>
        <sz val="8"/>
        <color theme="1"/>
        <rFont val="Arial"/>
        <family val="2"/>
      </rPr>
      <t xml:space="preserve">
</t>
    </r>
    <r>
      <rPr>
        <sz val="16"/>
        <color theme="1"/>
        <rFont val="Arial"/>
        <family val="2"/>
      </rPr>
      <t>Das bedeutet, dass Sie als Berufsbildner/in, Praxisbildner/in oder andere Begleitperson der/s Lernenden in die Bewertung der Praktischen Arbeit im Rahmen des QV direkt einbezogen werden. Ihre Bewertung fliesst somit in das QV ein.
Als Berufsbildungsprofi haben Sie die Entwicklung der Handlungskompetenzen Ihrer/s Lernenden, die im Bildungsplan definiert sind, begleitet und unterstützt. Gestützt darauf und zusammen mit Ihrer Arbeitsmarkterfahrung bitten wir Sie um eine gerechte und nachvollziehbare Bewertung.</t>
    </r>
    <r>
      <rPr>
        <sz val="8"/>
        <color theme="1"/>
        <rFont val="Arial"/>
        <family val="2"/>
      </rPr>
      <t xml:space="preserve">
</t>
    </r>
    <r>
      <rPr>
        <sz val="16"/>
        <color theme="1"/>
        <rFont val="Arial"/>
        <family val="2"/>
      </rPr>
      <t xml:space="preserve">Aufgrund der grossen Arbeitsmarktrelevanz und der Weiterentwicklung Ihrer/s Lernenden bitten wir Sie, dabei folgende </t>
    </r>
    <r>
      <rPr>
        <b/>
        <sz val="16"/>
        <rFont val="Arial"/>
        <family val="2"/>
      </rPr>
      <t>fünf Punkte</t>
    </r>
    <r>
      <rPr>
        <sz val="16"/>
        <color theme="1"/>
        <rFont val="Arial"/>
        <family val="2"/>
      </rPr>
      <t xml:space="preserve"> zu beachten:</t>
    </r>
  </si>
  <si>
    <r>
      <t>Das</t>
    </r>
    <r>
      <rPr>
        <sz val="10"/>
        <rFont val="Arial"/>
        <family val="2"/>
      </rPr>
      <t xml:space="preserve"> </t>
    </r>
    <r>
      <rPr>
        <sz val="16"/>
        <rFont val="Arial"/>
        <family val="2"/>
      </rPr>
      <t>Bewertungsraster</t>
    </r>
    <r>
      <rPr>
        <sz val="10"/>
        <rFont val="Arial"/>
        <family val="2"/>
      </rPr>
      <t xml:space="preserve"> </t>
    </r>
    <r>
      <rPr>
        <sz val="16"/>
        <rFont val="Arial"/>
        <family val="2"/>
      </rPr>
      <t>füllt</t>
    </r>
    <r>
      <rPr>
        <sz val="10"/>
        <rFont val="Arial"/>
        <family val="2"/>
      </rPr>
      <t xml:space="preserve"> </t>
    </r>
    <r>
      <rPr>
        <sz val="16"/>
        <rFont val="Arial"/>
        <family val="2"/>
      </rPr>
      <t>die</t>
    </r>
    <r>
      <rPr>
        <sz val="10"/>
        <rFont val="Arial"/>
        <family val="2"/>
      </rPr>
      <t xml:space="preserve"> </t>
    </r>
    <r>
      <rPr>
        <sz val="16"/>
        <rFont val="Arial"/>
        <family val="2"/>
      </rPr>
      <t>definierte</t>
    </r>
    <r>
      <rPr>
        <sz val="10"/>
        <rFont val="Arial"/>
        <family val="2"/>
      </rPr>
      <t xml:space="preserve"> </t>
    </r>
    <r>
      <rPr>
        <sz val="16"/>
        <rFont val="Arial"/>
        <family val="2"/>
      </rPr>
      <t>Person</t>
    </r>
    <r>
      <rPr>
        <sz val="16"/>
        <rFont val="Wingdings"/>
        <charset val="2"/>
      </rPr>
      <t></t>
    </r>
    <r>
      <rPr>
        <sz val="16"/>
        <rFont val="Arial"/>
        <family val="2"/>
      </rPr>
      <t xml:space="preserve"> </t>
    </r>
    <r>
      <rPr>
        <sz val="10"/>
        <rFont val="Arial"/>
        <family val="2"/>
      </rPr>
      <t xml:space="preserve"> </t>
    </r>
    <r>
      <rPr>
        <b/>
        <sz val="16"/>
        <rFont val="Arial"/>
        <family val="2"/>
      </rPr>
      <t>zwischen</t>
    </r>
    <r>
      <rPr>
        <b/>
        <sz val="10"/>
        <rFont val="Arial"/>
        <family val="2"/>
      </rPr>
      <t xml:space="preserve"> </t>
    </r>
    <r>
      <rPr>
        <sz val="16"/>
        <rFont val="Arial"/>
        <family val="2"/>
      </rPr>
      <t>dem</t>
    </r>
    <r>
      <rPr>
        <sz val="10"/>
        <rFont val="Arial"/>
        <family val="2"/>
      </rPr>
      <t xml:space="preserve"> </t>
    </r>
    <r>
      <rPr>
        <b/>
        <sz val="16"/>
        <rFont val="Arial"/>
        <family val="2"/>
      </rPr>
      <t>1.</t>
    </r>
    <r>
      <rPr>
        <b/>
        <sz val="10"/>
        <rFont val="Arial"/>
        <family val="2"/>
      </rPr>
      <t xml:space="preserve"> </t>
    </r>
    <r>
      <rPr>
        <b/>
        <sz val="16"/>
        <rFont val="Arial"/>
        <family val="2"/>
      </rPr>
      <t>Juni</t>
    </r>
    <r>
      <rPr>
        <b/>
        <sz val="10"/>
        <rFont val="Arial"/>
        <family val="2"/>
      </rPr>
      <t xml:space="preserve"> </t>
    </r>
    <r>
      <rPr>
        <b/>
        <sz val="16"/>
        <rFont val="Arial"/>
        <family val="2"/>
      </rPr>
      <t>und</t>
    </r>
    <r>
      <rPr>
        <b/>
        <sz val="10"/>
        <rFont val="Arial"/>
        <family val="2"/>
      </rPr>
      <t xml:space="preserve"> </t>
    </r>
    <r>
      <rPr>
        <sz val="16"/>
        <rFont val="Arial"/>
        <family val="2"/>
      </rPr>
      <t>dem</t>
    </r>
    <r>
      <rPr>
        <sz val="10"/>
        <rFont val="Arial"/>
        <family val="2"/>
      </rPr>
      <t xml:space="preserve"> </t>
    </r>
    <r>
      <rPr>
        <b/>
        <sz val="16"/>
        <rFont val="Arial"/>
        <family val="2"/>
      </rPr>
      <t>12.</t>
    </r>
    <r>
      <rPr>
        <b/>
        <sz val="10"/>
        <rFont val="Arial"/>
        <family val="2"/>
      </rPr>
      <t xml:space="preserve"> </t>
    </r>
    <r>
      <rPr>
        <b/>
        <sz val="16"/>
        <rFont val="Arial"/>
        <family val="2"/>
      </rPr>
      <t>Juni</t>
    </r>
    <r>
      <rPr>
        <b/>
        <sz val="10"/>
        <rFont val="Arial"/>
        <family val="2"/>
      </rPr>
      <t xml:space="preserve"> </t>
    </r>
    <r>
      <rPr>
        <sz val="16"/>
        <rFont val="Arial"/>
        <family val="2"/>
      </rPr>
      <t>2020</t>
    </r>
    <r>
      <rPr>
        <sz val="10"/>
        <rFont val="Arial"/>
        <family val="2"/>
      </rPr>
      <t xml:space="preserve"> </t>
    </r>
    <r>
      <rPr>
        <sz val="16"/>
        <rFont val="Arial"/>
        <family val="2"/>
      </rPr>
      <t>aus</t>
    </r>
    <r>
      <rPr>
        <sz val="10"/>
        <rFont val="Arial"/>
        <family val="2"/>
      </rPr>
      <t xml:space="preserve"> </t>
    </r>
    <r>
      <rPr>
        <sz val="16"/>
        <rFont val="Arial"/>
        <family val="2"/>
      </rPr>
      <t>und</t>
    </r>
    <r>
      <rPr>
        <sz val="10"/>
        <rFont val="Arial"/>
        <family val="2"/>
      </rPr>
      <t xml:space="preserve"> </t>
    </r>
    <r>
      <rPr>
        <b/>
        <sz val="16"/>
        <rFont val="Arial"/>
        <family val="2"/>
      </rPr>
      <t>unterzeichnet</t>
    </r>
    <r>
      <rPr>
        <b/>
        <sz val="10"/>
        <rFont val="Arial"/>
        <family val="2"/>
      </rPr>
      <t xml:space="preserve"> </t>
    </r>
    <r>
      <rPr>
        <sz val="16"/>
        <rFont val="Arial"/>
        <family val="2"/>
      </rPr>
      <t>es</t>
    </r>
    <r>
      <rPr>
        <sz val="10"/>
        <rFont val="Arial"/>
        <family val="2"/>
      </rPr>
      <t xml:space="preserve"> </t>
    </r>
    <r>
      <rPr>
        <sz val="16"/>
        <rFont val="Arial"/>
        <family val="2"/>
      </rPr>
      <t>(</t>
    </r>
    <r>
      <rPr>
        <b/>
        <sz val="16"/>
        <rFont val="Arial"/>
        <family val="2"/>
      </rPr>
      <t>digitale</t>
    </r>
    <r>
      <rPr>
        <sz val="10"/>
        <rFont val="Arial"/>
        <family val="2"/>
      </rPr>
      <t xml:space="preserve"> </t>
    </r>
    <r>
      <rPr>
        <sz val="16"/>
        <rFont val="Arial"/>
        <family val="2"/>
      </rPr>
      <t>oder</t>
    </r>
    <r>
      <rPr>
        <sz val="10"/>
        <rFont val="Arial"/>
        <family val="2"/>
      </rPr>
      <t xml:space="preserve"> </t>
    </r>
    <r>
      <rPr>
        <sz val="16"/>
        <rFont val="Arial"/>
        <family val="2"/>
      </rPr>
      <t>analoge</t>
    </r>
    <r>
      <rPr>
        <sz val="10"/>
        <rFont val="Arial"/>
        <family val="2"/>
      </rPr>
      <t xml:space="preserve"> </t>
    </r>
    <r>
      <rPr>
        <sz val="16"/>
        <rFont val="Arial"/>
        <family val="2"/>
      </rPr>
      <t>Unterschrift).</t>
    </r>
  </si>
  <si>
    <r>
      <t>Das</t>
    </r>
    <r>
      <rPr>
        <sz val="11"/>
        <rFont val="Arial"/>
        <family val="2"/>
      </rPr>
      <t xml:space="preserve"> </t>
    </r>
    <r>
      <rPr>
        <sz val="16"/>
        <rFont val="Arial"/>
        <family val="2"/>
      </rPr>
      <t xml:space="preserve">ausgefüllte Bewertungsraster wird als </t>
    </r>
    <r>
      <rPr>
        <b/>
        <sz val="16"/>
        <rFont val="Arial"/>
        <family val="2"/>
      </rPr>
      <t>PDF per E-Mail</t>
    </r>
    <r>
      <rPr>
        <sz val="16"/>
        <rFont val="Arial"/>
        <family val="2"/>
      </rPr>
      <t xml:space="preserve"> (Adresse oben) oder auf dem Postweg (A-Post) bis </t>
    </r>
    <r>
      <rPr>
        <b/>
        <sz val="16"/>
        <rFont val="Arial"/>
        <family val="2"/>
      </rPr>
      <t>spätestens am 14. Juni 2020</t>
    </r>
    <r>
      <rPr>
        <sz val="16"/>
        <rFont val="Arial"/>
        <family val="2"/>
      </rPr>
      <t xml:space="preserve"> eingereicht.</t>
    </r>
  </si>
  <si>
    <t xml:space="preserve">  1. Essayez d'évaluer vos apprenti-e-s de manière réaliste, équitable, honnête et sur la base de leur employabilité.</t>
  </si>
  <si>
    <t xml:space="preserve">  2. Leur évaluation sera prise en compte pour la qualification et doit donc être justifiable et compréhensible.</t>
  </si>
  <si>
    <t xml:space="preserve">  3. Ne pas juger sur la base de la sympathie / antipathie -  les "évaluations de courtoisie" / "compte personnel" sont injustes.</t>
  </si>
  <si>
    <r>
      <t xml:space="preserve">  5. Les compétences opérationnelles qui n'ont pas été enseignées dans l'entreprise formatrices  ne sont pas évaluées</t>
    </r>
    <r>
      <rPr>
        <b/>
        <sz val="14"/>
        <color theme="1"/>
        <rFont val="Arial"/>
        <family val="2"/>
      </rPr>
      <t xml:space="preserve"> </t>
    </r>
    <r>
      <rPr>
        <sz val="14"/>
        <color theme="1"/>
        <rFont val="Arial"/>
        <family val="2"/>
      </rPr>
      <t>(ligne vide</t>
    </r>
    <r>
      <rPr>
        <sz val="8"/>
        <color theme="1"/>
        <rFont val="Arial"/>
        <family val="2"/>
      </rPr>
      <t xml:space="preserve"> </t>
    </r>
    <r>
      <rPr>
        <sz val="14"/>
        <color theme="1"/>
        <rFont val="Arial"/>
        <family val="2"/>
      </rPr>
      <t>+</t>
    </r>
    <r>
      <rPr>
        <sz val="8"/>
        <color theme="1"/>
        <rFont val="Arial"/>
        <family val="2"/>
      </rPr>
      <t xml:space="preserve"> </t>
    </r>
    <r>
      <rPr>
        <sz val="14"/>
        <color theme="1"/>
        <rFont val="Arial"/>
        <family val="2"/>
      </rPr>
      <t>indiquer la raison).</t>
    </r>
  </si>
  <si>
    <r>
      <t>Le formateur responsable remplit et signe la grille d'évaluation</t>
    </r>
    <r>
      <rPr>
        <sz val="8"/>
        <rFont val="Arial"/>
        <family val="2"/>
      </rPr>
      <t xml:space="preserve"> </t>
    </r>
    <r>
      <rPr>
        <sz val="16"/>
        <rFont val="Arial"/>
        <family val="2"/>
      </rPr>
      <t></t>
    </r>
    <r>
      <rPr>
        <sz val="16"/>
        <rFont val="Wingdings"/>
        <charset val="2"/>
      </rPr>
      <t></t>
    </r>
    <r>
      <rPr>
        <sz val="16"/>
        <rFont val="Arial"/>
        <family val="2"/>
      </rPr>
      <t xml:space="preserve">  </t>
    </r>
    <r>
      <rPr>
        <b/>
        <sz val="16"/>
        <rFont val="Arial"/>
        <family val="2"/>
      </rPr>
      <t>entre le 1er juin et le 12 juin 2020</t>
    </r>
    <r>
      <rPr>
        <sz val="16"/>
        <rFont val="Arial"/>
        <family val="2"/>
      </rPr>
      <t xml:space="preserve"> (signature </t>
    </r>
    <r>
      <rPr>
        <b/>
        <sz val="16"/>
        <rFont val="Arial"/>
        <family val="2"/>
      </rPr>
      <t>numérique</t>
    </r>
    <r>
      <rPr>
        <sz val="16"/>
        <rFont val="Arial"/>
        <family val="2"/>
      </rPr>
      <t xml:space="preserve"> ou analogique).</t>
    </r>
  </si>
  <si>
    <r>
      <t xml:space="preserve">La grille d'évaluation complétée sera soumise sous forme de fichier PDF par courrier électronique (adresse électronique ci-dessus) ou par courrier postal A </t>
    </r>
    <r>
      <rPr>
        <b/>
        <sz val="16"/>
        <rFont val="Arial"/>
        <family val="2"/>
      </rPr>
      <t>au plus tard le 14 juin 2020.</t>
    </r>
  </si>
  <si>
    <r>
      <t xml:space="preserve">Si vous avez des </t>
    </r>
    <r>
      <rPr>
        <b/>
        <sz val="16"/>
        <rFont val="Arial"/>
        <family val="2"/>
      </rPr>
      <t>questions</t>
    </r>
    <r>
      <rPr>
        <sz val="16"/>
        <rFont val="Arial"/>
        <family val="2"/>
      </rPr>
      <t xml:space="preserve"> sur la manière de remplir le formulaire, veuillez nous contacter directement</t>
    </r>
    <r>
      <rPr>
        <b/>
        <sz val="16"/>
        <rFont val="Arial"/>
        <family val="2"/>
      </rPr>
      <t xml:space="preserve"> par e-mail</t>
    </r>
    <r>
      <rPr>
        <sz val="16"/>
        <rFont val="Arial"/>
        <family val="2"/>
      </rPr>
      <t xml:space="preserve"> (coordonnées ci-dessus) - </t>
    </r>
    <r>
      <rPr>
        <b/>
        <sz val="16"/>
        <rFont val="Arial"/>
        <family val="2"/>
      </rPr>
      <t>les demandes de renseignements sur les résultats individuels ne seront pas traitées.</t>
    </r>
  </si>
  <si>
    <t>SÌ</t>
  </si>
  <si>
    <r>
      <t xml:space="preserve">Informazioni sulle competenze operative - Elenco professioni SEFRI  </t>
    </r>
    <r>
      <rPr>
        <b/>
        <sz val="11.5"/>
        <color rgb="FF00B050"/>
        <rFont val="Wingdings"/>
        <charset val="2"/>
      </rPr>
      <t>à</t>
    </r>
    <r>
      <rPr>
        <b/>
        <sz val="11.5"/>
        <color rgb="FF00B050"/>
        <rFont val="Arial"/>
        <family val="2"/>
      </rPr>
      <t xml:space="preserve">sotto "Cerca un nome" inserire la professione
</t>
    </r>
    <r>
      <rPr>
        <b/>
        <sz val="11.5"/>
        <color rgb="FF00B050"/>
        <rFont val="Wingdings"/>
        <charset val="2"/>
      </rPr>
      <t>à</t>
    </r>
    <r>
      <rPr>
        <b/>
        <sz val="11.5"/>
        <color rgb="FF00B050"/>
        <rFont val="Arial"/>
        <family val="2"/>
      </rPr>
      <t xml:space="preserve">selezionare/scegliere il piano di formazione
</t>
    </r>
    <r>
      <rPr>
        <sz val="10"/>
        <color rgb="FF00B050"/>
        <rFont val="Arial"/>
        <family val="2"/>
      </rPr>
      <t>(eventualmente adattare la lingua nell'angolo in alto a destra della homepage):</t>
    </r>
  </si>
  <si>
    <r>
      <t xml:space="preserve">Elektronische Unterschrift in den Kasten unten einfügen/einkopieren –
Feldgrösse </t>
    </r>
    <r>
      <rPr>
        <b/>
        <u/>
        <sz val="18"/>
        <color theme="1"/>
        <rFont val="Arial"/>
        <family val="2"/>
      </rPr>
      <t>nicht überschreiten</t>
    </r>
    <r>
      <rPr>
        <b/>
        <sz val="18"/>
        <color theme="1"/>
        <rFont val="Arial"/>
        <family val="2"/>
      </rPr>
      <t>.</t>
    </r>
  </si>
  <si>
    <t>.</t>
  </si>
  <si>
    <t>AHV-Nummer</t>
  </si>
  <si>
    <r>
      <t xml:space="preserve">13-stellig </t>
    </r>
    <r>
      <rPr>
        <sz val="14"/>
        <color theme="1"/>
        <rFont val="Wingdings"/>
        <charset val="2"/>
      </rPr>
      <t>à</t>
    </r>
    <r>
      <rPr>
        <sz val="14"/>
        <color theme="1"/>
        <rFont val="Arial"/>
        <family val="2"/>
      </rPr>
      <t>siehe Krankenkassenausweis</t>
    </r>
  </si>
  <si>
    <r>
      <t xml:space="preserve">13 cifre </t>
    </r>
    <r>
      <rPr>
        <sz val="13.5"/>
        <color theme="1"/>
        <rFont val="Wingdings"/>
        <charset val="2"/>
      </rPr>
      <t>à</t>
    </r>
    <r>
      <rPr>
        <sz val="13.5"/>
        <color theme="1"/>
        <rFont val="Arial"/>
        <family val="2"/>
      </rPr>
      <t>si trova sulla tessera di assicurazione sanitaria</t>
    </r>
  </si>
  <si>
    <t>Il numero AVS</t>
  </si>
  <si>
    <t>Numéro de sécurité
sociale</t>
  </si>
  <si>
    <r>
      <t xml:space="preserve">Settore / indirizzo / orientamento </t>
    </r>
    <r>
      <rPr>
        <sz val="18"/>
        <color theme="1"/>
        <rFont val="Wingdings"/>
        <charset val="2"/>
      </rPr>
      <t></t>
    </r>
  </si>
  <si>
    <r>
      <t>Formation profes-sionnelle initiale</t>
    </r>
    <r>
      <rPr>
        <b/>
        <sz val="8"/>
        <rFont val="Arial"/>
        <family val="2"/>
      </rPr>
      <t xml:space="preserve"> </t>
    </r>
    <r>
      <rPr>
        <sz val="18"/>
        <rFont val="Wingdings"/>
        <charset val="2"/>
      </rPr>
      <t></t>
    </r>
  </si>
  <si>
    <r>
      <rPr>
        <b/>
        <sz val="22"/>
        <color rgb="FFFF0000"/>
        <rFont val="Arial"/>
        <family val="2"/>
      </rPr>
      <t>Casella di firma</t>
    </r>
    <r>
      <rPr>
        <b/>
        <sz val="18"/>
        <rFont val="Arial"/>
        <family val="2"/>
      </rPr>
      <t xml:space="preserve"> - vedi 3.1 o 3.2 sopra</t>
    </r>
    <r>
      <rPr>
        <b/>
        <sz val="22"/>
        <color theme="1"/>
        <rFont val="Arial"/>
        <family val="2"/>
      </rPr>
      <t xml:space="preserve">
</t>
    </r>
    <r>
      <rPr>
        <b/>
        <sz val="18"/>
        <color theme="1"/>
        <rFont val="Arial"/>
        <family val="2"/>
      </rPr>
      <t xml:space="preserve">Invece di una firma fisica
</t>
    </r>
    <r>
      <rPr>
        <sz val="16"/>
        <color theme="1"/>
        <rFont val="Arial"/>
        <family val="2"/>
      </rPr>
      <t>(= stampare, firmare + inviare)</t>
    </r>
    <r>
      <rPr>
        <sz val="20"/>
        <color theme="1"/>
        <rFont val="Arial"/>
        <family val="2"/>
      </rPr>
      <t xml:space="preserve">
</t>
    </r>
    <r>
      <rPr>
        <b/>
        <sz val="20"/>
        <color theme="1"/>
        <rFont val="Arial"/>
        <family val="2"/>
      </rPr>
      <t xml:space="preserve">si prega di utilizzare </t>
    </r>
    <r>
      <rPr>
        <b/>
        <u/>
        <sz val="20"/>
        <color theme="1"/>
        <rFont val="Arial"/>
        <family val="2"/>
      </rPr>
      <t>la firma digitale</t>
    </r>
    <r>
      <rPr>
        <b/>
        <sz val="20"/>
        <color theme="1"/>
        <rFont val="Arial"/>
        <family val="2"/>
      </rPr>
      <t xml:space="preserve">
</t>
    </r>
    <r>
      <rPr>
        <b/>
        <sz val="20"/>
        <color theme="1"/>
        <rFont val="Wingdings"/>
        <charset val="2"/>
      </rPr>
      <t>à</t>
    </r>
    <r>
      <rPr>
        <b/>
        <sz val="18"/>
        <color theme="1"/>
        <rFont val="Arial"/>
        <family val="2"/>
      </rPr>
      <t>Inserire qui sotto tramite la cartella di lavoro "sig"</t>
    </r>
    <r>
      <rPr>
        <b/>
        <sz val="20"/>
        <color theme="1"/>
        <rFont val="Arial"/>
        <family val="2"/>
      </rPr>
      <t xml:space="preserve">
</t>
    </r>
    <r>
      <rPr>
        <sz val="16"/>
        <color theme="1"/>
        <rFont val="Arial"/>
        <family val="2"/>
      </rPr>
      <t>(Istruzioni sulla cartella di lavoro "sig.")</t>
    </r>
  </si>
  <si>
    <t xml:space="preserve">  4. Les apprenti-e-s qui ne possèdent pas les compétences opérationnelles ne doivent pas être jugés suffisant-e-s.</t>
  </si>
  <si>
    <r>
      <t xml:space="preserve">Évaluation terminée et autorisée par </t>
    </r>
    <r>
      <rPr>
        <sz val="12"/>
        <rFont val="Arial"/>
        <family val="2"/>
      </rPr>
      <t>((correspondant à</t>
    </r>
    <r>
      <rPr>
        <sz val="16"/>
        <rFont val="Wingdings"/>
        <charset val="2"/>
      </rPr>
      <t></t>
    </r>
    <r>
      <rPr>
        <sz val="16"/>
        <rFont val="Arial"/>
        <family val="2"/>
      </rPr>
      <t xml:space="preserve"> </t>
    </r>
    <r>
      <rPr>
        <sz val="12"/>
        <rFont val="Arial"/>
        <family val="2"/>
      </rPr>
      <t>)</t>
    </r>
  </si>
  <si>
    <t></t>
  </si>
  <si>
    <t>Risultato intermedio
a un decimo:</t>
  </si>
  <si>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Abs.</t>
    </r>
    <r>
      <rPr>
        <sz val="8"/>
        <color theme="1"/>
        <rFont val="Arial"/>
        <family val="2"/>
      </rPr>
      <t xml:space="preserve"> </t>
    </r>
    <r>
      <rPr>
        <sz val="10"/>
        <color theme="1"/>
        <rFont val="Arial"/>
        <family val="2"/>
      </rPr>
      <t xml:space="preserve">2 BBV </t>
    </r>
    <r>
      <rPr>
        <sz val="12"/>
        <color theme="1"/>
        <rFont val="Wingdings"/>
        <charset val="2"/>
      </rPr>
      <t></t>
    </r>
  </si>
  <si>
    <t>Zwischen-resultat
auf Zehntel:</t>
  </si>
  <si>
    <r>
      <rPr>
        <b/>
        <sz val="18"/>
        <color theme="1"/>
        <rFont val="Arial"/>
        <family val="2"/>
      </rPr>
      <t>Kurzanleitung:</t>
    </r>
    <r>
      <rPr>
        <sz val="14"/>
        <color theme="1"/>
        <rFont val="Arial"/>
        <family val="2"/>
      </rPr>
      <t xml:space="preserve">
1. Die elektronische Unterschrift als Bild unten auf die
 </t>
    </r>
    <r>
      <rPr>
        <sz val="12"/>
        <color theme="1"/>
        <rFont val="Arial"/>
        <family val="2"/>
      </rPr>
      <t xml:space="preserve">  </t>
    </r>
    <r>
      <rPr>
        <sz val="14"/>
        <color theme="1"/>
        <rFont val="Arial"/>
        <family val="2"/>
      </rPr>
      <t xml:space="preserve"> Arbeitsmappe (</t>
    </r>
    <r>
      <rPr>
        <b/>
        <sz val="14"/>
        <color theme="1"/>
        <rFont val="Arial"/>
        <family val="2"/>
      </rPr>
      <t>nicht direkt ins Feld C4</t>
    </r>
    <r>
      <rPr>
        <sz val="14"/>
        <color theme="1"/>
        <rFont val="Arial"/>
        <family val="2"/>
      </rPr>
      <t xml:space="preserve">) kopieren.
2. Bild vergrössern oder verkleinern auf Grösse von Feld C4.
3. Bild auf das </t>
    </r>
    <r>
      <rPr>
        <sz val="14"/>
        <color rgb="FFFF0000"/>
        <rFont val="Arial"/>
        <family val="2"/>
      </rPr>
      <t>Feld C4</t>
    </r>
    <r>
      <rPr>
        <sz val="14"/>
        <color theme="1"/>
        <rFont val="Arial"/>
        <family val="2"/>
      </rPr>
      <t xml:space="preserve"> ziehen – fertig!
</t>
    </r>
    <r>
      <rPr>
        <b/>
        <sz val="14"/>
        <color theme="1"/>
        <rFont val="Wingdings"/>
        <charset val="2"/>
      </rPr>
      <t>à</t>
    </r>
    <r>
      <rPr>
        <b/>
        <sz val="14"/>
        <color theme="1"/>
        <rFont val="Arial"/>
        <family val="2"/>
      </rPr>
      <t>zurück zum Bewertungsraster</t>
    </r>
  </si>
  <si>
    <r>
      <rPr>
        <b/>
        <sz val="18"/>
        <color theme="1"/>
        <rFont val="Arial"/>
        <family val="2"/>
      </rPr>
      <t>Guide de référence rapide:</t>
    </r>
    <r>
      <rPr>
        <b/>
        <sz val="14"/>
        <color theme="1"/>
        <rFont val="Arial"/>
        <family val="2"/>
      </rPr>
      <t xml:space="preserve">
</t>
    </r>
    <r>
      <rPr>
        <sz val="14"/>
        <color theme="1"/>
        <rFont val="Arial"/>
        <family val="2"/>
      </rPr>
      <t xml:space="preserve">1. Copier l'image de la signature électronique directement
</t>
    </r>
    <r>
      <rPr>
        <sz val="12"/>
        <color theme="1"/>
        <rFont val="Arial"/>
        <family val="2"/>
      </rPr>
      <t xml:space="preserve">  </t>
    </r>
    <r>
      <rPr>
        <sz val="14"/>
        <color theme="1"/>
        <rFont val="Arial"/>
        <family val="2"/>
      </rPr>
      <t xml:space="preserve">  sur cette page (</t>
    </r>
    <r>
      <rPr>
        <b/>
        <sz val="14"/>
        <color theme="1"/>
        <rFont val="Arial"/>
        <family val="2"/>
      </rPr>
      <t>pas dans la case H4</t>
    </r>
    <r>
      <rPr>
        <sz val="14"/>
        <color theme="1"/>
        <rFont val="Arial"/>
        <family val="2"/>
      </rPr>
      <t xml:space="preserve"> mais ci-dessous)
2. Agrandir ou réduire l'image à la taille de la case H4
3. Faites glisser l'image sur le </t>
    </r>
    <r>
      <rPr>
        <sz val="14"/>
        <color rgb="FFFF0000"/>
        <rFont val="Arial"/>
        <family val="2"/>
      </rPr>
      <t>champ H4</t>
    </r>
    <r>
      <rPr>
        <sz val="14"/>
        <color theme="1"/>
        <rFont val="Arial"/>
        <family val="2"/>
      </rPr>
      <t xml:space="preserve"> – c'est fait!
</t>
    </r>
    <r>
      <rPr>
        <b/>
        <sz val="14"/>
        <color theme="1"/>
        <rFont val="Wingdings"/>
        <charset val="2"/>
      </rPr>
      <t>à</t>
    </r>
    <r>
      <rPr>
        <b/>
        <sz val="14"/>
        <color theme="1"/>
        <rFont val="Arial"/>
        <family val="2"/>
      </rPr>
      <t>retour à l'autre page</t>
    </r>
  </si>
  <si>
    <r>
      <rPr>
        <b/>
        <sz val="18"/>
        <color theme="1"/>
        <rFont val="Arial"/>
        <family val="2"/>
      </rPr>
      <t>Guida rapida:</t>
    </r>
    <r>
      <rPr>
        <b/>
        <sz val="14"/>
        <color theme="1"/>
        <rFont val="Arial"/>
        <family val="2"/>
      </rPr>
      <t xml:space="preserve">
</t>
    </r>
    <r>
      <rPr>
        <sz val="14"/>
        <color theme="1"/>
        <rFont val="Arial"/>
        <family val="2"/>
      </rPr>
      <t xml:space="preserve">1. Copiare la firma elettronica come immagine qui sotto su
</t>
    </r>
    <r>
      <rPr>
        <sz val="12"/>
        <color theme="1"/>
        <rFont val="Arial"/>
        <family val="2"/>
      </rPr>
      <t xml:space="preserve">  </t>
    </r>
    <r>
      <rPr>
        <sz val="14"/>
        <color theme="1"/>
        <rFont val="Arial"/>
        <family val="2"/>
      </rPr>
      <t xml:space="preserve">  questa</t>
    </r>
    <r>
      <rPr>
        <sz val="9"/>
        <color theme="1"/>
        <rFont val="Arial"/>
        <family val="2"/>
      </rPr>
      <t xml:space="preserve"> </t>
    </r>
    <r>
      <rPr>
        <sz val="14"/>
        <color theme="1"/>
        <rFont val="Arial"/>
        <family val="2"/>
      </rPr>
      <t>cartella</t>
    </r>
    <r>
      <rPr>
        <sz val="8"/>
        <color theme="1"/>
        <rFont val="Arial"/>
        <family val="2"/>
      </rPr>
      <t xml:space="preserve"> </t>
    </r>
    <r>
      <rPr>
        <sz val="14"/>
        <color theme="1"/>
        <rFont val="Arial"/>
        <family val="2"/>
      </rPr>
      <t>di</t>
    </r>
    <r>
      <rPr>
        <sz val="8"/>
        <color theme="1"/>
        <rFont val="Arial"/>
        <family val="2"/>
      </rPr>
      <t xml:space="preserve"> </t>
    </r>
    <r>
      <rPr>
        <sz val="14"/>
        <color theme="1"/>
        <rFont val="Arial"/>
        <family val="2"/>
      </rPr>
      <t>lavoro</t>
    </r>
    <r>
      <rPr>
        <sz val="8"/>
        <color theme="1"/>
        <rFont val="Arial"/>
        <family val="2"/>
      </rPr>
      <t xml:space="preserve"> </t>
    </r>
    <r>
      <rPr>
        <sz val="14"/>
        <color theme="1"/>
        <rFont val="Arial"/>
        <family val="2"/>
      </rPr>
      <t>(</t>
    </r>
    <r>
      <rPr>
        <b/>
        <sz val="14"/>
        <color theme="1"/>
        <rFont val="Arial"/>
        <family val="2"/>
      </rPr>
      <t>non</t>
    </r>
    <r>
      <rPr>
        <b/>
        <sz val="8"/>
        <color theme="1"/>
        <rFont val="Arial"/>
        <family val="2"/>
      </rPr>
      <t xml:space="preserve"> </t>
    </r>
    <r>
      <rPr>
        <b/>
        <sz val="14"/>
        <color theme="1"/>
        <rFont val="Arial"/>
        <family val="2"/>
      </rPr>
      <t>direttamente</t>
    </r>
    <r>
      <rPr>
        <b/>
        <sz val="8"/>
        <color theme="1"/>
        <rFont val="Arial"/>
        <family val="2"/>
      </rPr>
      <t xml:space="preserve"> </t>
    </r>
    <r>
      <rPr>
        <b/>
        <sz val="14"/>
        <color theme="1"/>
        <rFont val="Arial"/>
        <family val="2"/>
      </rPr>
      <t>nel</t>
    </r>
    <r>
      <rPr>
        <b/>
        <sz val="8"/>
        <color theme="1"/>
        <rFont val="Arial"/>
        <family val="2"/>
      </rPr>
      <t xml:space="preserve"> </t>
    </r>
    <r>
      <rPr>
        <b/>
        <sz val="14"/>
        <color theme="1"/>
        <rFont val="Arial"/>
        <family val="2"/>
      </rPr>
      <t>campo</t>
    </r>
    <r>
      <rPr>
        <b/>
        <sz val="8"/>
        <color theme="1"/>
        <rFont val="Arial"/>
        <family val="2"/>
      </rPr>
      <t xml:space="preserve"> </t>
    </r>
    <r>
      <rPr>
        <b/>
        <sz val="14"/>
        <color theme="1"/>
        <rFont val="Arial"/>
        <family val="2"/>
      </rPr>
      <t>M4</t>
    </r>
    <r>
      <rPr>
        <sz val="14"/>
        <color theme="1"/>
        <rFont val="Arial"/>
        <family val="2"/>
      </rPr>
      <t xml:space="preserve">)
2. Ingrandire o ridurre l'immagine alle dimensioni del
  </t>
    </r>
    <r>
      <rPr>
        <sz val="12"/>
        <color theme="1"/>
        <rFont val="Arial"/>
        <family val="2"/>
      </rPr>
      <t xml:space="preserve"> </t>
    </r>
    <r>
      <rPr>
        <sz val="14"/>
        <color theme="1"/>
        <rFont val="Arial"/>
        <family val="2"/>
      </rPr>
      <t xml:space="preserve"> riquadro M4
3. Trascinare l'immagine sul </t>
    </r>
    <r>
      <rPr>
        <sz val="14"/>
        <color rgb="FFFF0000"/>
        <rFont val="Arial"/>
        <family val="2"/>
      </rPr>
      <t>campo M4</t>
    </r>
    <r>
      <rPr>
        <sz val="14"/>
        <color theme="1"/>
        <rFont val="Arial"/>
        <family val="2"/>
      </rPr>
      <t xml:space="preserve"> – fatto! </t>
    </r>
    <r>
      <rPr>
        <b/>
        <sz val="14"/>
        <color theme="1"/>
        <rFont val="Arial"/>
        <family val="2"/>
      </rPr>
      <t xml:space="preserve">
</t>
    </r>
    <r>
      <rPr>
        <b/>
        <sz val="14"/>
        <color theme="1"/>
        <rFont val="Wingdings"/>
        <charset val="2"/>
      </rPr>
      <t>à</t>
    </r>
    <r>
      <rPr>
        <b/>
        <sz val="14"/>
        <color theme="1"/>
        <rFont val="Arial"/>
        <family val="2"/>
      </rPr>
      <t>e ritorno al formulario di valutazione</t>
    </r>
  </si>
  <si>
    <t>Résultat inter-
médiaire au dixième:</t>
  </si>
  <si>
    <t>Bemerk.</t>
  </si>
  <si>
    <t>Berechnung
ungen - 3.5-1.</t>
  </si>
  <si>
    <t>Berechnung
gen. - 6-4</t>
  </si>
  <si>
    <t>gennügend
6-4</t>
  </si>
  <si>
    <t>ungenügend
3.5-1.</t>
  </si>
  <si>
    <t>Berechnung
Bemerk.</t>
  </si>
  <si>
    <t>Berechnung
Total</t>
  </si>
  <si>
    <t>&gt;7</t>
  </si>
  <si>
    <t>Berechnung OK</t>
  </si>
  <si>
    <t>XX</t>
  </si>
  <si>
    <t>Eintrag</t>
  </si>
  <si>
    <t>nur 1 Bew.</t>
  </si>
  <si>
    <t>Anzahl HK</t>
  </si>
  <si>
    <t>ausgef. HK</t>
  </si>
  <si>
    <t>Diff. Anzahl HK - ausgefüllte HK</t>
  </si>
  <si>
    <t>fehlende
HK</t>
  </si>
  <si>
    <t>Anzahl Bewert.</t>
  </si>
  <si>
    <t xml:space="preserve">Total alle Optionen: </t>
  </si>
  <si>
    <t>Anzahl &gt;1 Bewertung</t>
  </si>
  <si>
    <t>Bemerkungen in AH</t>
  </si>
  <si>
    <t>Schattierung ungenügende Note + Bemerkung vorhanden</t>
  </si>
  <si>
    <t>fehlende Bemerk.bei ungenügend</t>
  </si>
  <si>
    <r>
      <rPr>
        <b/>
        <sz val="16"/>
        <rFont val="Wingdings"/>
        <charset val="2"/>
      </rPr>
      <t>à</t>
    </r>
    <r>
      <rPr>
        <b/>
        <sz val="16"/>
        <rFont val="Arial"/>
        <family val="2"/>
      </rPr>
      <t>Mail um PDF digital einzureichen, Fragen, …</t>
    </r>
  </si>
  <si>
    <r>
      <rPr>
        <b/>
        <sz val="16"/>
        <rFont val="Wingdings"/>
        <charset val="2"/>
      </rPr>
      <t>à</t>
    </r>
    <r>
      <rPr>
        <b/>
        <sz val="16"/>
        <rFont val="Arial"/>
        <family val="2"/>
      </rPr>
      <t>Posta per inviare PDF in formato digitale, domande, ...</t>
    </r>
  </si>
  <si>
    <t>Se cancellato in T30, scrivere qui!</t>
  </si>
  <si>
    <r>
      <t>Firma</t>
    </r>
    <r>
      <rPr>
        <b/>
        <sz val="8"/>
        <color theme="0"/>
        <rFont val="Arial"/>
        <family val="2"/>
      </rPr>
      <t>.</t>
    </r>
  </si>
  <si>
    <r>
      <t>entrez dans "</t>
    </r>
    <r>
      <rPr>
        <b/>
        <sz val="11"/>
        <color theme="1"/>
        <rFont val="Arial"/>
        <family val="2"/>
      </rPr>
      <t>sig.</t>
    </r>
    <r>
      <rPr>
        <sz val="11"/>
        <color theme="1"/>
        <rFont val="Arial"/>
        <family val="2"/>
      </rPr>
      <t xml:space="preserve">"
</t>
    </r>
    <r>
      <rPr>
        <sz val="11"/>
        <color theme="1"/>
        <rFont val="Wingdings"/>
        <charset val="2"/>
      </rPr>
      <t>â</t>
    </r>
  </si>
  <si>
    <r>
      <t>Entre "</t>
    </r>
    <r>
      <rPr>
        <b/>
        <sz val="11"/>
        <color theme="1"/>
        <rFont val="Arial"/>
        <family val="2"/>
      </rPr>
      <t>X</t>
    </r>
    <r>
      <rPr>
        <sz val="11"/>
        <color theme="1"/>
        <rFont val="Arial"/>
        <family val="2"/>
      </rPr>
      <t>" pour</t>
    </r>
    <r>
      <rPr>
        <b/>
        <sz val="11"/>
        <color theme="1"/>
        <rFont val="Arial"/>
        <family val="2"/>
      </rPr>
      <t xml:space="preserve"> OUI   </t>
    </r>
    <r>
      <rPr>
        <b/>
        <sz val="11"/>
        <color theme="0"/>
        <rFont val="Arial"/>
        <family val="2"/>
      </rPr>
      <t xml:space="preserve"> .</t>
    </r>
  </si>
  <si>
    <r>
      <t>Entre "</t>
    </r>
    <r>
      <rPr>
        <b/>
        <sz val="11"/>
        <color theme="1"/>
        <rFont val="Arial"/>
        <family val="2"/>
      </rPr>
      <t>X</t>
    </r>
    <r>
      <rPr>
        <sz val="11"/>
        <color theme="1"/>
        <rFont val="Arial"/>
        <family val="2"/>
      </rPr>
      <t xml:space="preserve">" pour </t>
    </r>
    <r>
      <rPr>
        <b/>
        <sz val="11"/>
        <color theme="1"/>
        <rFont val="Arial"/>
        <family val="2"/>
      </rPr>
      <t xml:space="preserve">OUI   </t>
    </r>
    <r>
      <rPr>
        <b/>
        <sz val="11"/>
        <color theme="0"/>
        <rFont val="Arial"/>
        <family val="2"/>
      </rPr>
      <t>.</t>
    </r>
  </si>
  <si>
    <r>
      <t>Inserire "</t>
    </r>
    <r>
      <rPr>
        <b/>
        <sz val="11"/>
        <color theme="1"/>
        <rFont val="Arial"/>
        <family val="2"/>
      </rPr>
      <t>X</t>
    </r>
    <r>
      <rPr>
        <sz val="11"/>
        <color theme="1"/>
        <rFont val="Arial"/>
        <family val="2"/>
      </rPr>
      <t xml:space="preserve">" per </t>
    </r>
    <r>
      <rPr>
        <b/>
        <sz val="11"/>
        <color theme="1"/>
        <rFont val="Arial"/>
        <family val="2"/>
      </rPr>
      <t>SÌ</t>
    </r>
  </si>
  <si>
    <r>
      <t>Inserire "</t>
    </r>
    <r>
      <rPr>
        <b/>
        <sz val="11"/>
        <color theme="1"/>
        <rFont val="Arial"/>
        <family val="2"/>
      </rPr>
      <t>X</t>
    </r>
    <r>
      <rPr>
        <sz val="11"/>
        <color theme="1"/>
        <rFont val="Arial"/>
        <family val="2"/>
      </rPr>
      <t xml:space="preserve">" per </t>
    </r>
    <r>
      <rPr>
        <b/>
        <sz val="11"/>
        <color theme="1"/>
        <rFont val="Arial"/>
        <family val="2"/>
      </rPr>
      <t xml:space="preserve">SÌ </t>
    </r>
  </si>
  <si>
    <r>
      <t>entra in "</t>
    </r>
    <r>
      <rPr>
        <b/>
        <sz val="11"/>
        <color theme="1"/>
        <rFont val="Arial"/>
        <family val="2"/>
      </rPr>
      <t>sig.</t>
    </r>
    <r>
      <rPr>
        <sz val="11"/>
        <color theme="1"/>
        <rFont val="Arial"/>
        <family val="2"/>
      </rPr>
      <t xml:space="preserve">"
 </t>
    </r>
    <r>
      <rPr>
        <sz val="11"/>
        <color theme="1"/>
        <rFont val="Wingdings"/>
        <charset val="2"/>
      </rPr>
      <t>â</t>
    </r>
    <r>
      <rPr>
        <sz val="11"/>
        <color theme="1"/>
        <rFont val="Arial"/>
        <family val="2"/>
      </rPr>
      <t xml:space="preserve"> </t>
    </r>
  </si>
  <si>
    <r>
      <t>"</t>
    </r>
    <r>
      <rPr>
        <b/>
        <sz val="11"/>
        <color theme="1"/>
        <rFont val="Arial"/>
        <family val="2"/>
      </rPr>
      <t>X</t>
    </r>
    <r>
      <rPr>
        <sz val="11"/>
        <color theme="1"/>
        <rFont val="Arial"/>
        <family val="2"/>
      </rPr>
      <t>" für</t>
    </r>
    <r>
      <rPr>
        <b/>
        <sz val="11"/>
        <color theme="1"/>
        <rFont val="Arial"/>
        <family val="2"/>
      </rPr>
      <t xml:space="preserve"> JA </t>
    </r>
    <r>
      <rPr>
        <sz val="11"/>
        <color theme="1"/>
        <rFont val="Arial"/>
        <family val="2"/>
      </rPr>
      <t>eintragen</t>
    </r>
  </si>
  <si>
    <r>
      <t>"</t>
    </r>
    <r>
      <rPr>
        <b/>
        <sz val="11"/>
        <color theme="1"/>
        <rFont val="Arial"/>
        <family val="2"/>
      </rPr>
      <t>X</t>
    </r>
    <r>
      <rPr>
        <sz val="11"/>
        <color theme="1"/>
        <rFont val="Arial"/>
        <family val="2"/>
      </rPr>
      <t xml:space="preserve">" für </t>
    </r>
    <r>
      <rPr>
        <b/>
        <sz val="11"/>
        <color theme="1"/>
        <rFont val="Arial"/>
        <family val="2"/>
      </rPr>
      <t xml:space="preserve">JA </t>
    </r>
    <r>
      <rPr>
        <sz val="11"/>
        <color theme="1"/>
        <rFont val="Arial"/>
        <family val="2"/>
      </rPr>
      <t>eintragen</t>
    </r>
  </si>
  <si>
    <r>
      <t>in "</t>
    </r>
    <r>
      <rPr>
        <b/>
        <sz val="11"/>
        <color theme="1"/>
        <rFont val="Arial"/>
        <family val="2"/>
      </rPr>
      <t>sig.</t>
    </r>
    <r>
      <rPr>
        <sz val="11"/>
        <color theme="1"/>
        <rFont val="Arial"/>
        <family val="2"/>
      </rPr>
      <t xml:space="preserve">" </t>
    </r>
    <r>
      <rPr>
        <sz val="11"/>
        <color theme="1"/>
        <rFont val="Wingdings"/>
        <charset val="2"/>
      </rPr>
      <t xml:space="preserve">â
</t>
    </r>
    <r>
      <rPr>
        <sz val="11"/>
        <color theme="1"/>
        <rFont val="Arial"/>
        <family val="2"/>
      </rPr>
      <t>eintragen</t>
    </r>
    <r>
      <rPr>
        <sz val="11"/>
        <color theme="0"/>
        <rFont val="Arial"/>
        <family val="2"/>
      </rPr>
      <t>.</t>
    </r>
  </si>
  <si>
    <r>
      <rPr>
        <b/>
        <u/>
        <sz val="32"/>
        <color rgb="FFFF0000"/>
        <rFont val="Arial"/>
        <family val="2"/>
      </rPr>
      <t>Spalte AH</t>
    </r>
    <r>
      <rPr>
        <b/>
        <sz val="32"/>
        <color rgb="FFFF0000"/>
        <rFont val="Arial"/>
        <family val="2"/>
      </rPr>
      <t xml:space="preserve">
</t>
    </r>
    <r>
      <rPr>
        <b/>
        <sz val="32"/>
        <color rgb="FFFF0000"/>
        <rFont val="Wingdings"/>
        <charset val="2"/>
      </rPr>
      <t>à</t>
    </r>
    <r>
      <rPr>
        <b/>
        <sz val="32"/>
        <color rgb="FFFF0000"/>
        <rFont val="Arial"/>
        <family val="2"/>
      </rPr>
      <t xml:space="preserve"> nicht druckbarer Bereich
</t>
    </r>
    <r>
      <rPr>
        <b/>
        <sz val="32"/>
        <color rgb="FFFF0000"/>
        <rFont val="Wingdings"/>
        <charset val="2"/>
      </rPr>
      <t>à</t>
    </r>
    <r>
      <rPr>
        <b/>
        <sz val="32"/>
        <color rgb="FFFF0000"/>
        <rFont val="Arial"/>
        <family val="2"/>
      </rPr>
      <t xml:space="preserve"> nicht veränderbar</t>
    </r>
  </si>
  <si>
    <t>Les champs à remplir dans le tableau :</t>
  </si>
  <si>
    <r>
      <rPr>
        <b/>
        <u/>
        <sz val="32"/>
        <color rgb="FFFF0000"/>
        <rFont val="Arial"/>
        <family val="2"/>
      </rPr>
      <t>Colonne AH</t>
    </r>
    <r>
      <rPr>
        <b/>
        <sz val="32"/>
        <color rgb="FFFF0000"/>
        <rFont val="Arial"/>
        <family val="2"/>
      </rPr>
      <t xml:space="preserve">
</t>
    </r>
    <r>
      <rPr>
        <b/>
        <sz val="32"/>
        <color rgb="FFFF0000"/>
        <rFont val="Wingdings"/>
        <charset val="2"/>
      </rPr>
      <t>à</t>
    </r>
    <r>
      <rPr>
        <b/>
        <sz val="32"/>
        <color rgb="FFFF0000"/>
        <rFont val="Arial"/>
        <family val="2"/>
      </rPr>
      <t xml:space="preserve"> Zone non imprimable
</t>
    </r>
    <r>
      <rPr>
        <b/>
        <sz val="32"/>
        <color rgb="FFFF0000"/>
        <rFont val="Wingdings"/>
        <charset val="2"/>
      </rPr>
      <t>à</t>
    </r>
    <r>
      <rPr>
        <b/>
        <sz val="32"/>
        <color rgb="FFFF0000"/>
        <rFont val="Arial"/>
        <family val="2"/>
      </rPr>
      <t xml:space="preserve"> laissez la comme elle est</t>
    </r>
  </si>
  <si>
    <t>Instructions sur la manière de remplir l'évaluation:</t>
  </si>
  <si>
    <r>
      <t xml:space="preserve">4. Envoi pour </t>
    </r>
    <r>
      <rPr>
        <b/>
        <u/>
        <sz val="20"/>
        <color rgb="FFFF0000"/>
        <rFont val="Arial"/>
        <family val="2"/>
      </rPr>
      <t>le 14 juin 2020 au plus tard</t>
    </r>
  </si>
  <si>
    <r>
      <t xml:space="preserve">4. Einreichen </t>
    </r>
    <r>
      <rPr>
        <b/>
        <u/>
        <sz val="22"/>
        <color rgb="FFFF0000"/>
        <rFont val="Arial"/>
        <family val="2"/>
      </rPr>
      <t>bis spätestens 14. Juni 2020</t>
    </r>
  </si>
  <si>
    <r>
      <rPr>
        <b/>
        <sz val="18"/>
        <color theme="1"/>
        <rFont val="Arial"/>
        <family val="2"/>
      </rPr>
      <t>Optional: Schlussbemerkung</t>
    </r>
    <r>
      <rPr>
        <b/>
        <sz val="14"/>
        <color theme="1"/>
        <rFont val="Arial"/>
        <family val="2"/>
      </rPr>
      <t xml:space="preserve">
</t>
    </r>
    <r>
      <rPr>
        <b/>
        <sz val="15"/>
        <color rgb="FFFF0000"/>
        <rFont val="Wingdings"/>
        <charset val="2"/>
      </rPr>
      <t>à</t>
    </r>
    <r>
      <rPr>
        <b/>
        <sz val="15"/>
        <color rgb="FFFF0000"/>
        <rFont val="Arial"/>
        <family val="2"/>
      </rPr>
      <t>bei negativer Gesamtbewertung (Note</t>
    </r>
    <r>
      <rPr>
        <b/>
        <sz val="8"/>
        <color rgb="FFFF0000"/>
        <rFont val="Arial"/>
        <family val="2"/>
      </rPr>
      <t xml:space="preserve"> </t>
    </r>
    <r>
      <rPr>
        <b/>
        <sz val="15"/>
        <color rgb="FFFF0000"/>
        <rFont val="Arial"/>
        <family val="2"/>
      </rPr>
      <t>&lt;4) zwingend</t>
    </r>
  </si>
  <si>
    <r>
      <rPr>
        <b/>
        <sz val="18"/>
        <color rgb="FFFF0000"/>
        <rFont val="Wingdings"/>
        <charset val="2"/>
      </rPr>
      <t>à</t>
    </r>
    <r>
      <rPr>
        <b/>
        <sz val="18"/>
        <color rgb="FFFF0000"/>
        <rFont val="Arial"/>
        <family val="2"/>
      </rPr>
      <t xml:space="preserve">Bitte die </t>
    </r>
    <r>
      <rPr>
        <b/>
        <u/>
        <sz val="18"/>
        <color rgb="FFFF0000"/>
        <rFont val="Arial"/>
        <family val="2"/>
      </rPr>
      <t>fünf Punkte</t>
    </r>
    <r>
      <rPr>
        <b/>
        <sz val="18"/>
        <color rgb="FFFF0000"/>
        <rFont val="Arial"/>
        <family val="2"/>
      </rPr>
      <t xml:space="preserve"> unter Informationen zur Bewertung </t>
    </r>
    <r>
      <rPr>
        <sz val="16"/>
        <color rgb="FFFF0000"/>
        <rFont val="Arial"/>
        <family val="2"/>
      </rPr>
      <t>(Seite 1)</t>
    </r>
    <r>
      <rPr>
        <b/>
        <sz val="18"/>
        <color rgb="FFFF0000"/>
        <rFont val="Arial"/>
        <family val="2"/>
      </rPr>
      <t xml:space="preserve"> beachten</t>
    </r>
  </si>
  <si>
    <r>
      <rPr>
        <sz val="16"/>
        <rFont val="Wingdings"/>
        <charset val="2"/>
      </rPr>
      <t>à</t>
    </r>
    <r>
      <rPr>
        <sz val="16"/>
        <rFont val="Arial"/>
        <family val="2"/>
      </rPr>
      <t xml:space="preserve">Sie </t>
    </r>
    <r>
      <rPr>
        <b/>
        <sz val="16"/>
        <rFont val="Arial"/>
        <family val="2"/>
      </rPr>
      <t>können</t>
    </r>
    <r>
      <rPr>
        <sz val="16"/>
        <rFont val="Arial"/>
        <family val="2"/>
      </rPr>
      <t xml:space="preserve">, müssen die Bewertung aber </t>
    </r>
    <r>
      <rPr>
        <b/>
        <sz val="16"/>
        <rFont val="Arial"/>
        <family val="2"/>
      </rPr>
      <t>nicht</t>
    </r>
    <r>
      <rPr>
        <sz val="16"/>
        <rFont val="Arial"/>
        <family val="2"/>
      </rPr>
      <t xml:space="preserve"> besprechen</t>
    </r>
  </si>
  <si>
    <t>Wenn in T30 gelöscht, hier abschreiben</t>
  </si>
  <si>
    <r>
      <t xml:space="preserve">Für den Prozess mit Papierausdruck:
</t>
    </r>
    <r>
      <rPr>
        <b/>
        <sz val="22"/>
        <color rgb="FF0070C0"/>
        <rFont val="Wingdings"/>
        <charset val="2"/>
      </rPr>
      <t>à</t>
    </r>
    <r>
      <rPr>
        <b/>
        <sz val="22"/>
        <color rgb="FF0070C0"/>
        <rFont val="Arial"/>
        <family val="2"/>
      </rPr>
      <t>Passt in ein C5-Fenstercouvert für die
Einreichung auf dem Postweg (A-Post)</t>
    </r>
  </si>
  <si>
    <t>13 chiffres, indiqué sur la carte d'assurance maladie</t>
  </si>
  <si>
    <t>Tient dans une enveloppe à fenêtre C5
pour être envoyé par courrier A</t>
  </si>
  <si>
    <r>
      <rPr>
        <b/>
        <sz val="18"/>
        <color rgb="FFFF0000"/>
        <rFont val="Wingdings"/>
        <charset val="2"/>
      </rPr>
      <t>à</t>
    </r>
    <r>
      <rPr>
        <b/>
        <sz val="18"/>
        <color rgb="FFFF0000"/>
        <rFont val="Arial"/>
        <family val="2"/>
      </rPr>
      <t xml:space="preserve">Veuillez tenir compte des </t>
    </r>
    <r>
      <rPr>
        <b/>
        <u/>
        <sz val="18"/>
        <color rgb="FFFF0000"/>
        <rFont val="Arial"/>
        <family val="2"/>
      </rPr>
      <t>cinq points</t>
    </r>
    <r>
      <rPr>
        <b/>
        <sz val="18"/>
        <color rgb="FFFF0000"/>
        <rFont val="Arial"/>
        <family val="2"/>
      </rPr>
      <t xml:space="preserve"> cités en page 1</t>
    </r>
  </si>
  <si>
    <r>
      <rPr>
        <sz val="14"/>
        <rFont val="Wingdings"/>
        <charset val="2"/>
      </rPr>
      <t>à</t>
    </r>
    <r>
      <rPr>
        <sz val="14"/>
        <rFont val="Arial"/>
        <family val="2"/>
      </rPr>
      <t xml:space="preserve">Vous pouvez discuter de l'évaluation avec l'apprenti-e mais </t>
    </r>
    <r>
      <rPr>
        <b/>
        <sz val="14"/>
        <rFont val="Arial"/>
        <family val="2"/>
      </rPr>
      <t>vous n'êtes pas obligé</t>
    </r>
  </si>
  <si>
    <r>
      <t>*</t>
    </r>
    <r>
      <rPr>
        <b/>
        <sz val="12"/>
        <color rgb="FFFF0000"/>
        <rFont val="Arial"/>
        <family val="2"/>
      </rPr>
      <t xml:space="preserve"> </t>
    </r>
    <r>
      <rPr>
        <b/>
        <sz val="20"/>
        <color rgb="FFFF0000"/>
        <rFont val="Arial"/>
        <family val="2"/>
      </rPr>
      <t>les notes insuffisantes (&lt;4) doivent être justifiées dans la ligne correspondante</t>
    </r>
    <r>
      <rPr>
        <sz val="20"/>
        <color rgb="FFFF0000"/>
        <rFont val="Wingdings"/>
        <charset val="2"/>
      </rPr>
      <t></t>
    </r>
  </si>
  <si>
    <r>
      <rPr>
        <b/>
        <sz val="24"/>
        <color rgb="FF0070C0"/>
        <rFont val="Wingdings"/>
        <charset val="2"/>
      </rPr>
      <t>à</t>
    </r>
    <r>
      <rPr>
        <b/>
        <sz val="22"/>
        <color rgb="FF0070C0"/>
        <rFont val="Arial"/>
        <family val="2"/>
      </rPr>
      <t>Compétences opérationnelles non transmises / non évaluables:</t>
    </r>
    <r>
      <rPr>
        <b/>
        <sz val="18"/>
        <color rgb="FF0070C0"/>
        <rFont val="Arial"/>
        <family val="2"/>
      </rPr>
      <t xml:space="preserve">
</t>
    </r>
    <r>
      <rPr>
        <b/>
        <sz val="16"/>
        <color rgb="FF0070C0"/>
        <rFont val="Arial"/>
        <family val="2"/>
      </rPr>
      <t>Laissez la ligne vide</t>
    </r>
    <r>
      <rPr>
        <sz val="18"/>
        <color rgb="FF0070C0"/>
        <rFont val="Arial"/>
        <family val="2"/>
      </rPr>
      <t xml:space="preserve"> </t>
    </r>
    <r>
      <rPr>
        <b/>
        <sz val="16"/>
        <color rgb="FF0070C0"/>
        <rFont val="Arial"/>
        <family val="2"/>
      </rPr>
      <t>et entrez les raisons correspondantes dans le champ de commentaire</t>
    </r>
    <r>
      <rPr>
        <sz val="18"/>
        <color rgb="FF0070C0"/>
        <rFont val="Wingdings"/>
        <charset val="2"/>
      </rPr>
      <t></t>
    </r>
  </si>
  <si>
    <r>
      <rPr>
        <b/>
        <sz val="18"/>
        <color theme="1"/>
        <rFont val="Arial"/>
        <family val="2"/>
      </rPr>
      <t>Facultatif: remarques finales</t>
    </r>
    <r>
      <rPr>
        <b/>
        <sz val="14"/>
        <color theme="1"/>
        <rFont val="Arial"/>
        <family val="2"/>
      </rPr>
      <t xml:space="preserve">
</t>
    </r>
    <r>
      <rPr>
        <b/>
        <sz val="14"/>
        <color rgb="FFFF0000"/>
        <rFont val="Wingdings"/>
        <charset val="2"/>
      </rPr>
      <t>à</t>
    </r>
    <r>
      <rPr>
        <b/>
        <sz val="14"/>
        <color rgb="FFFF0000"/>
        <rFont val="Arial"/>
        <family val="2"/>
      </rPr>
      <t>obligatoire en cas d'évaluation globale négative</t>
    </r>
    <r>
      <rPr>
        <b/>
        <sz val="10"/>
        <color rgb="FFFF0000"/>
        <rFont val="Arial"/>
        <family val="2"/>
      </rPr>
      <t xml:space="preserve"> </t>
    </r>
    <r>
      <rPr>
        <sz val="14"/>
        <color rgb="FFFF0000"/>
        <rFont val="Arial"/>
        <family val="2"/>
      </rPr>
      <t>(note</t>
    </r>
    <r>
      <rPr>
        <sz val="8"/>
        <color rgb="FFFF0000"/>
        <rFont val="Arial"/>
        <family val="2"/>
      </rPr>
      <t xml:space="preserve"> </t>
    </r>
    <r>
      <rPr>
        <sz val="14"/>
        <color rgb="FFFF0000"/>
        <rFont val="Arial"/>
        <family val="2"/>
      </rPr>
      <t>&lt;4)</t>
    </r>
  </si>
  <si>
    <r>
      <rPr>
        <b/>
        <sz val="18"/>
        <color rgb="FFFF0000"/>
        <rFont val="Wingdings"/>
        <charset val="2"/>
      </rPr>
      <t>à</t>
    </r>
    <r>
      <rPr>
        <b/>
        <sz val="18"/>
        <color rgb="FFFF0000"/>
        <rFont val="Arial"/>
        <family val="2"/>
      </rPr>
      <t xml:space="preserve">Par courriel (PDF) ou imprimé + signé et envoyé directement au contact cité en page 1 </t>
    </r>
    <r>
      <rPr>
        <b/>
        <u/>
        <sz val="18"/>
        <color rgb="FFFF0000"/>
        <rFont val="Arial"/>
        <family val="2"/>
      </rPr>
      <t>au plus tard le 14 juin 2020</t>
    </r>
  </si>
  <si>
    <t>S'il est supprimé dans le T30, écrir ici</t>
  </si>
  <si>
    <r>
      <t xml:space="preserve">4. trasmissione/spedizione entro e
    </t>
    </r>
    <r>
      <rPr>
        <b/>
        <u/>
        <sz val="20"/>
        <color rgb="FFFF0000"/>
        <rFont val="Arial"/>
        <family val="2"/>
      </rPr>
      <t>non oltre il 14 giugno 2020</t>
    </r>
  </si>
  <si>
    <t>Si inserisce in una busta a finestra C5 per l'invio tramite posta A</t>
  </si>
  <si>
    <r>
      <rPr>
        <b/>
        <u/>
        <sz val="32"/>
        <color rgb="FFFF0000"/>
        <rFont val="Arial"/>
        <family val="2"/>
      </rPr>
      <t>Colonna AH</t>
    </r>
    <r>
      <rPr>
        <b/>
        <sz val="32"/>
        <color rgb="FFFF0000"/>
        <rFont val="Arial"/>
        <family val="2"/>
      </rPr>
      <t xml:space="preserve">
</t>
    </r>
    <r>
      <rPr>
        <b/>
        <sz val="32"/>
        <color rgb="FFFF0000"/>
        <rFont val="Wingdings"/>
        <charset val="2"/>
      </rPr>
      <t>à</t>
    </r>
    <r>
      <rPr>
        <b/>
        <sz val="32"/>
        <color rgb="FFFF0000"/>
        <rFont val="Arial"/>
        <family val="2"/>
      </rPr>
      <t xml:space="preserve"> Area non stampabile
</t>
    </r>
    <r>
      <rPr>
        <b/>
        <sz val="32"/>
        <color rgb="FFFF0000"/>
        <rFont val="Wingdings"/>
        <charset val="2"/>
      </rPr>
      <t>à</t>
    </r>
    <r>
      <rPr>
        <b/>
        <sz val="32"/>
        <color rgb="FFFF0000"/>
        <rFont val="Arial"/>
        <family val="2"/>
      </rPr>
      <t xml:space="preserve"> lasciatela così com'è!</t>
    </r>
  </si>
  <si>
    <r>
      <rPr>
        <b/>
        <sz val="24"/>
        <color rgb="FF0070C0"/>
        <rFont val="Wingdings"/>
        <charset val="2"/>
      </rPr>
      <t>à</t>
    </r>
    <r>
      <rPr>
        <b/>
        <sz val="24"/>
        <color rgb="FF0070C0"/>
        <rFont val="Arial"/>
        <family val="2"/>
      </rPr>
      <t>Competenze operative non insegnate / non valutabili:</t>
    </r>
    <r>
      <rPr>
        <b/>
        <sz val="18"/>
        <color rgb="FF0070C0"/>
        <rFont val="Arial"/>
        <family val="2"/>
      </rPr>
      <t xml:space="preserve">
Lasciate la riga vuota e inserite i motivi corrispondenti nel campo dei commenti</t>
    </r>
    <r>
      <rPr>
        <sz val="20"/>
        <color rgb="FF0070C0"/>
        <rFont val="Wingdings"/>
        <charset val="2"/>
      </rPr>
      <t></t>
    </r>
    <r>
      <rPr>
        <sz val="20"/>
        <color rgb="FF0070C0"/>
        <rFont val="Arial"/>
        <family val="2"/>
      </rPr>
      <t xml:space="preserve"> </t>
    </r>
    <r>
      <rPr>
        <sz val="18"/>
        <color rgb="FF0070C0"/>
        <rFont val="Arial"/>
        <family val="2"/>
      </rPr>
      <t xml:space="preserve"> </t>
    </r>
  </si>
  <si>
    <r>
      <t>*</t>
    </r>
    <r>
      <rPr>
        <b/>
        <sz val="12"/>
        <color rgb="FFFF0000"/>
        <rFont val="Arial"/>
        <family val="2"/>
      </rPr>
      <t xml:space="preserve"> </t>
    </r>
    <r>
      <rPr>
        <b/>
        <sz val="20"/>
        <color rgb="FFFF0000"/>
        <rFont val="Arial"/>
        <family val="2"/>
      </rPr>
      <t>tutte le valutazioni al di sotto della nota 4 sono brevemente spiegate in questa colonna</t>
    </r>
    <r>
      <rPr>
        <sz val="20"/>
        <color rgb="FFFF0000"/>
        <rFont val="Wingdings"/>
        <charset val="2"/>
      </rPr>
      <t></t>
    </r>
  </si>
  <si>
    <r>
      <rPr>
        <b/>
        <sz val="16"/>
        <color rgb="FFFF0000"/>
        <rFont val="Wingdings"/>
        <charset val="2"/>
      </rPr>
      <t>à</t>
    </r>
    <r>
      <rPr>
        <b/>
        <sz val="16"/>
        <color rgb="FFFF0000"/>
        <rFont val="Arial"/>
        <family val="2"/>
      </rPr>
      <t>Si prega di prestare attenzione ai cinque punti sotto Informazioni sulla valutazione</t>
    </r>
  </si>
  <si>
    <r>
      <rPr>
        <sz val="16"/>
        <rFont val="Wingdings"/>
        <charset val="2"/>
      </rPr>
      <t>à</t>
    </r>
    <r>
      <rPr>
        <b/>
        <sz val="16"/>
        <rFont val="Arial"/>
        <family val="2"/>
      </rPr>
      <t>Potete</t>
    </r>
    <r>
      <rPr>
        <sz val="16"/>
        <rFont val="Arial"/>
        <family val="2"/>
      </rPr>
      <t xml:space="preserve">, ma </t>
    </r>
    <r>
      <rPr>
        <b/>
        <sz val="16"/>
        <rFont val="Arial"/>
        <family val="2"/>
      </rPr>
      <t>non dovete discutere</t>
    </r>
    <r>
      <rPr>
        <sz val="16"/>
        <rFont val="Arial"/>
        <family val="2"/>
      </rPr>
      <t xml:space="preserve"> la valutazione</t>
    </r>
  </si>
  <si>
    <r>
      <rPr>
        <b/>
        <sz val="18"/>
        <color rgb="FFFF0000"/>
        <rFont val="Wingdings"/>
        <charset val="2"/>
      </rPr>
      <t>à</t>
    </r>
    <r>
      <rPr>
        <b/>
        <sz val="18"/>
        <color rgb="FFFF0000"/>
        <rFont val="Arial"/>
        <family val="2"/>
      </rPr>
      <t xml:space="preserve">Per e-mail (PDF) o stampato + firmato e inviato direttamente al contatto </t>
    </r>
    <r>
      <rPr>
        <sz val="18"/>
        <color rgb="FFFF0000"/>
        <rFont val="Arial"/>
        <family val="2"/>
      </rPr>
      <t>(pagina 1 sopra)</t>
    </r>
    <r>
      <rPr>
        <b/>
        <sz val="18"/>
        <color rgb="FFFF0000"/>
        <rFont val="Arial"/>
        <family val="2"/>
      </rPr>
      <t xml:space="preserve"> entro e non oltre </t>
    </r>
    <r>
      <rPr>
        <b/>
        <u/>
        <sz val="18"/>
        <color rgb="FFFF0000"/>
        <rFont val="Arial"/>
        <family val="2"/>
      </rPr>
      <t>il 14 giugno 2020</t>
    </r>
  </si>
  <si>
    <r>
      <rPr>
        <b/>
        <sz val="18"/>
        <color theme="1"/>
        <rFont val="Arial"/>
        <family val="2"/>
      </rPr>
      <t xml:space="preserve">Facoltativo: osservazione finale </t>
    </r>
    <r>
      <rPr>
        <b/>
        <sz val="14"/>
        <color theme="1"/>
        <rFont val="Arial"/>
        <family val="2"/>
      </rPr>
      <t xml:space="preserve">
</t>
    </r>
    <r>
      <rPr>
        <b/>
        <sz val="14"/>
        <color rgb="FFFF0000"/>
        <rFont val="Wingdings"/>
        <charset val="2"/>
      </rPr>
      <t>à</t>
    </r>
    <r>
      <rPr>
        <b/>
        <sz val="12"/>
        <color rgb="FFFF0000"/>
        <rFont val="Arial"/>
        <family val="2"/>
      </rPr>
      <t xml:space="preserve">in caso di valutazione complessiva negativa </t>
    </r>
    <r>
      <rPr>
        <sz val="12"/>
        <color rgb="FFFF0000"/>
        <rFont val="Arial"/>
        <family val="2"/>
      </rPr>
      <t>(voto &lt;4)</t>
    </r>
    <r>
      <rPr>
        <b/>
        <sz val="12"/>
        <color rgb="FFFF0000"/>
        <rFont val="Arial"/>
        <family val="2"/>
      </rPr>
      <t xml:space="preserve"> obbligatorio</t>
    </r>
  </si>
  <si>
    <r>
      <rPr>
        <b/>
        <sz val="18"/>
        <color rgb="FFFF0000"/>
        <rFont val="Wingdings"/>
        <charset val="2"/>
      </rPr>
      <t>à</t>
    </r>
    <r>
      <rPr>
        <b/>
        <sz val="18"/>
        <color rgb="FFFF0000"/>
        <rFont val="Arial"/>
        <family val="2"/>
      </rPr>
      <t xml:space="preserve">Per E-Mail (PDF) oder ausgedruckt + unterschrieben bis </t>
    </r>
    <r>
      <rPr>
        <b/>
        <u/>
        <sz val="18"/>
        <color rgb="FFFF0000"/>
        <rFont val="Arial"/>
        <family val="2"/>
      </rPr>
      <t>spätestens am 14. Juni 2020</t>
    </r>
    <r>
      <rPr>
        <b/>
        <sz val="18"/>
        <color rgb="FFFF0000"/>
        <rFont val="Arial"/>
        <family val="2"/>
      </rPr>
      <t xml:space="preserve"> direkt an Kontakt </t>
    </r>
    <r>
      <rPr>
        <sz val="18"/>
        <color rgb="FFFF0000"/>
        <rFont val="Arial"/>
        <family val="2"/>
      </rPr>
      <t>(Seite 1 oben)</t>
    </r>
    <r>
      <rPr>
        <b/>
        <sz val="18"/>
        <color rgb="FFFF0000"/>
        <rFont val="Arial"/>
        <family val="2"/>
      </rPr>
      <t xml:space="preserve"> senden</t>
    </r>
  </si>
  <si>
    <r>
      <t xml:space="preserve">  </t>
    </r>
    <r>
      <rPr>
        <sz val="11"/>
        <color theme="1"/>
        <rFont val="Arial"/>
        <family val="2"/>
      </rPr>
      <t>Nr.
   SEFRI</t>
    </r>
    <r>
      <rPr>
        <sz val="18"/>
        <color theme="1"/>
        <rFont val="Wingdings"/>
        <charset val="2"/>
      </rPr>
      <t></t>
    </r>
  </si>
  <si>
    <t>Text von Spalte c zum Sichern der Zellengrösse</t>
  </si>
  <si>
    <t>Zeile 1
Zeile 2
Zeile 3</t>
  </si>
  <si>
    <r>
      <rPr>
        <b/>
        <sz val="20"/>
        <color rgb="FF7030A0"/>
        <rFont val="Wingdings"/>
        <charset val="2"/>
      </rPr>
      <t>à</t>
    </r>
    <r>
      <rPr>
        <b/>
        <sz val="20"/>
        <color rgb="FF7030A0"/>
        <rFont val="Arial"/>
        <family val="2"/>
      </rPr>
      <t xml:space="preserve"> Enregistrer le document et créer un PDF
</t>
    </r>
    <r>
      <rPr>
        <b/>
        <sz val="17"/>
        <color rgb="FF7030A0"/>
        <rFont val="Arial"/>
        <family val="2"/>
      </rPr>
      <t xml:space="preserve">1. tous les champs sont remplis, signature insérée, document
    excel enregistré sous 
    </t>
    </r>
    <r>
      <rPr>
        <b/>
        <sz val="16.5"/>
        <color rgb="FFFF0000"/>
        <rFont val="Arial"/>
        <family val="2"/>
      </rPr>
      <t>"Numéro de profession SEFRI_Nom_Prénom des apprenants"</t>
    </r>
    <r>
      <rPr>
        <b/>
        <sz val="17"/>
        <color rgb="FF7030A0"/>
        <rFont val="Arial"/>
        <family val="2"/>
      </rPr>
      <t xml:space="preserve"> 
    sur votre disque dur</t>
    </r>
    <r>
      <rPr>
        <sz val="17"/>
        <color rgb="FF7030A0"/>
        <rFont val="Arial"/>
        <family val="2"/>
      </rPr>
      <t xml:space="preserve"> </t>
    </r>
    <r>
      <rPr>
        <sz val="16"/>
        <color rgb="FF7030A0"/>
        <rFont val="Arial"/>
        <family val="2"/>
      </rPr>
      <t>(par exemple "86913_Dubois_Andrea")</t>
    </r>
    <r>
      <rPr>
        <b/>
        <sz val="17"/>
        <color rgb="FF7030A0"/>
        <rFont val="Arial"/>
        <family val="2"/>
      </rPr>
      <t xml:space="preserve">
2. enregistrer le document une seconde fois en PDF (*.pdf)
    </t>
    </r>
    <r>
      <rPr>
        <b/>
        <sz val="17"/>
        <color rgb="FF7030A0"/>
        <rFont val="Wingdings"/>
        <charset val="2"/>
      </rPr>
      <t>à</t>
    </r>
    <r>
      <rPr>
        <b/>
        <sz val="17"/>
        <color rgb="FF7030A0"/>
        <rFont val="Arial"/>
        <family val="2"/>
      </rPr>
      <t xml:space="preserve">"Enregistrer sous" </t>
    </r>
    <r>
      <rPr>
        <b/>
        <sz val="17"/>
        <color rgb="FF7030A0"/>
        <rFont val="Wingdings"/>
        <charset val="2"/>
      </rPr>
      <t>à</t>
    </r>
    <r>
      <rPr>
        <b/>
        <sz val="17"/>
        <color rgb="FF7030A0"/>
        <rFont val="Arial"/>
        <family val="2"/>
      </rPr>
      <t xml:space="preserve">Sélectionner le type de fichier PDF
    (*.pdf) </t>
    </r>
    <r>
      <rPr>
        <b/>
        <sz val="17"/>
        <color rgb="FF7030A0"/>
        <rFont val="Wingdings"/>
        <charset val="2"/>
      </rPr>
      <t>à</t>
    </r>
    <r>
      <rPr>
        <b/>
        <sz val="17"/>
        <color rgb="FF7030A0"/>
        <rFont val="Arial"/>
        <family val="2"/>
      </rPr>
      <t xml:space="preserve">Sélectionner le lieu de stockage
    </t>
    </r>
    <r>
      <rPr>
        <b/>
        <sz val="17"/>
        <color rgb="FF7030A0"/>
        <rFont val="Wingdings"/>
        <charset val="2"/>
      </rPr>
      <t>à</t>
    </r>
    <r>
      <rPr>
        <b/>
        <sz val="17"/>
        <color rgb="FF7030A0"/>
        <rFont val="Arial"/>
        <family val="2"/>
      </rPr>
      <t>Enregistrer et fermer
3. envoyer le PDF à l'adresse de contact ci-dessus</t>
    </r>
    <r>
      <rPr>
        <sz val="17"/>
        <color rgb="FF7030A0"/>
        <rFont val="Arial"/>
        <family val="2"/>
      </rPr>
      <t xml:space="preserve"> (T30)</t>
    </r>
  </si>
  <si>
    <r>
      <rPr>
        <b/>
        <sz val="20"/>
        <color rgb="FF7030A0"/>
        <rFont val="Wingdings"/>
        <charset val="2"/>
      </rPr>
      <t>à</t>
    </r>
    <r>
      <rPr>
        <b/>
        <sz val="20"/>
        <color rgb="FF7030A0"/>
        <rFont val="Arial"/>
        <family val="2"/>
      </rPr>
      <t xml:space="preserve"> Salvare il documento e creare PDF
</t>
    </r>
    <r>
      <rPr>
        <b/>
        <sz val="18"/>
        <color rgb="FF7030A0"/>
        <rFont val="Arial"/>
        <family val="2"/>
      </rPr>
      <t xml:space="preserve">1. tutti i campi compilati, firma inserita
    documento Excel completato con
    </t>
    </r>
    <r>
      <rPr>
        <b/>
        <sz val="18"/>
        <color rgb="FFFF0000"/>
        <rFont val="Arial"/>
        <family val="2"/>
      </rPr>
      <t xml:space="preserve">"Numero professione SEFRI_Cognome_Nome
    dello studente" </t>
    </r>
    <r>
      <rPr>
        <b/>
        <sz val="18"/>
        <color rgb="FF7030A0"/>
        <rFont val="Arial"/>
        <family val="2"/>
      </rPr>
      <t xml:space="preserve">salvato su disco esterno
    </t>
    </r>
    <r>
      <rPr>
        <sz val="16"/>
        <color rgb="FF7030A0"/>
        <rFont val="Arial"/>
        <family val="2"/>
      </rPr>
      <t>(per esempio "86913_Bernasconi_Andrea")</t>
    </r>
    <r>
      <rPr>
        <b/>
        <sz val="18"/>
        <color rgb="FF7030A0"/>
        <rFont val="Arial"/>
        <family val="2"/>
      </rPr>
      <t xml:space="preserve">
2. Salvare il documento una seconda volta come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"Salva con nome" </t>
    </r>
    <r>
      <rPr>
        <b/>
        <sz val="18"/>
        <color rgb="FF7030A0"/>
        <rFont val="Wingdings"/>
        <charset val="2"/>
      </rPr>
      <t>à</t>
    </r>
    <r>
      <rPr>
        <b/>
        <sz val="18"/>
        <color rgb="FF7030A0"/>
        <rFont val="Arial"/>
        <family val="2"/>
      </rPr>
      <t xml:space="preserve">Selezionare il tipo di
    file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Selezionare la posizione di
    memorizzazione </t>
    </r>
    <r>
      <rPr>
        <b/>
        <sz val="18"/>
        <color rgb="FF7030A0"/>
        <rFont val="Wingdings"/>
        <charset val="2"/>
      </rPr>
      <t>à</t>
    </r>
    <r>
      <rPr>
        <b/>
        <sz val="18"/>
        <color rgb="FF7030A0"/>
        <rFont val="Arial"/>
        <family val="2"/>
      </rPr>
      <t>Salvare e chiudere
3. inviare il PDF alla mail di contatto di cui sopra</t>
    </r>
    <r>
      <rPr>
        <sz val="18"/>
        <color rgb="FF7030A0"/>
        <rFont val="Arial"/>
        <family val="2"/>
      </rPr>
      <t xml:space="preserve"> (T30)</t>
    </r>
  </si>
  <si>
    <t>Bewertungsfelder - ein "X" pro Zeile</t>
  </si>
  <si>
    <t>Mussfeld - Begründung eintragen</t>
  </si>
  <si>
    <t>Minimal-abstand</t>
  </si>
  <si>
    <r>
      <t>*</t>
    </r>
    <r>
      <rPr>
        <b/>
        <sz val="12"/>
        <color rgb="FFFF0000"/>
        <rFont val="Arial"/>
        <family val="2"/>
      </rPr>
      <t xml:space="preserve"> </t>
    </r>
    <r>
      <rPr>
        <b/>
        <sz val="20"/>
        <color rgb="FFFF0000"/>
        <rFont val="Arial"/>
        <family val="2"/>
      </rPr>
      <t xml:space="preserve">ungenügende Bewertungen (&lt;4)
sind in der entsprechenden
Zeile zu begründen </t>
    </r>
    <r>
      <rPr>
        <sz val="20"/>
        <color rgb="FFFF0000"/>
        <rFont val="Wingdings"/>
        <charset val="2"/>
      </rPr>
      <t></t>
    </r>
  </si>
  <si>
    <r>
      <rPr>
        <b/>
        <sz val="24"/>
        <color rgb="FF0070C0"/>
        <rFont val="Wingdings"/>
        <charset val="2"/>
      </rPr>
      <t>à</t>
    </r>
    <r>
      <rPr>
        <b/>
        <sz val="24"/>
        <color rgb="FF0070C0"/>
        <rFont val="Arial"/>
        <family val="2"/>
      </rPr>
      <t>Nicht vermittelte / beurteilbare Handlungskompetenzen:</t>
    </r>
    <r>
      <rPr>
        <b/>
        <sz val="18"/>
        <color rgb="FF0070C0"/>
        <rFont val="Arial"/>
        <family val="2"/>
      </rPr>
      <t xml:space="preserve">
Zeile leer lassen und entsprechende Gründe
bei Bemerkung</t>
    </r>
    <r>
      <rPr>
        <sz val="18"/>
        <color rgb="FF0070C0"/>
        <rFont val="Arial"/>
        <family val="2"/>
      </rPr>
      <t xml:space="preserve"> </t>
    </r>
    <r>
      <rPr>
        <b/>
        <sz val="18"/>
        <color rgb="FF0070C0"/>
        <rFont val="Arial"/>
        <family val="2"/>
      </rPr>
      <t xml:space="preserve">eintragen </t>
    </r>
    <r>
      <rPr>
        <sz val="20"/>
        <color rgb="FF0070C0"/>
        <rFont val="Wingdings"/>
        <charset val="2"/>
      </rPr>
      <t></t>
    </r>
  </si>
  <si>
    <t>Champs d'évaluation - un "X" par ligne</t>
  </si>
  <si>
    <t>Champ obligatoire - entrez la raison</t>
  </si>
  <si>
    <t>Campi di valutazione - una "X" per riga</t>
  </si>
  <si>
    <t>Campo obbligatorio - inserire il motivo</t>
  </si>
  <si>
    <r>
      <t xml:space="preserve">Individuell anpassbare Felder für Kantone und berufsspezifische Prüfungsorganisationen
</t>
    </r>
    <r>
      <rPr>
        <b/>
        <sz val="14"/>
        <color rgb="FF0070C0"/>
        <rFont val="Arial"/>
        <family val="2"/>
      </rPr>
      <t>Domaines adaptables individuellement pour les cantons et les organismes d'examen spécifiques à la profession</t>
    </r>
    <r>
      <rPr>
        <b/>
        <sz val="14"/>
        <rFont val="Arial"/>
        <family val="2"/>
      </rPr>
      <t xml:space="preserve">
</t>
    </r>
    <r>
      <rPr>
        <b/>
        <sz val="14"/>
        <color rgb="FF00B050"/>
        <rFont val="Arial"/>
        <family val="2"/>
      </rPr>
      <t>Campi adattabili individualmente per i cantoni e le organizzazioni d'esame specifiche per le professioni</t>
    </r>
  </si>
  <si>
    <r>
      <t xml:space="preserve">Funktion / Anrede (evtl. </t>
    </r>
    <r>
      <rPr>
        <sz val="10"/>
        <color theme="1"/>
        <rFont val="Wingdings"/>
        <charset val="2"/>
      </rPr>
      <t>á</t>
    </r>
    <r>
      <rPr>
        <sz val="10"/>
        <color theme="1"/>
        <rFont val="Arial"/>
        <family val="2"/>
      </rPr>
      <t xml:space="preserve">)
</t>
    </r>
    <r>
      <rPr>
        <sz val="10"/>
        <color rgb="FF0070C0"/>
        <rFont val="Arial"/>
        <family val="2"/>
      </rPr>
      <t xml:space="preserve">Fonction / salutation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Funzione / saluto (eventualmente </t>
    </r>
    <r>
      <rPr>
        <sz val="10"/>
        <color rgb="FF00B050"/>
        <rFont val="Wingdings"/>
        <charset val="2"/>
      </rPr>
      <t>á</t>
    </r>
    <r>
      <rPr>
        <sz val="10"/>
        <color rgb="FF00B050"/>
        <rFont val="Arial"/>
        <family val="2"/>
      </rPr>
      <t>)</t>
    </r>
  </si>
  <si>
    <r>
      <t xml:space="preserve">Vorname Name Prüfungsverantwortliche/r (evtl. </t>
    </r>
    <r>
      <rPr>
        <sz val="10"/>
        <color theme="1"/>
        <rFont val="Wingdings"/>
        <charset val="2"/>
      </rPr>
      <t>á</t>
    </r>
    <r>
      <rPr>
        <sz val="10"/>
        <color theme="1"/>
        <rFont val="Arial"/>
        <family val="2"/>
      </rPr>
      <t xml:space="preserve">)
</t>
    </r>
    <r>
      <rPr>
        <sz val="10"/>
        <color rgb="FF0070C0"/>
        <rFont val="Arial"/>
        <family val="2"/>
      </rPr>
      <t xml:space="preserve">Prénom Nom de famille Examinateur responsable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Nome Cognome Esaminatore responsabile (eventualmente </t>
    </r>
    <r>
      <rPr>
        <sz val="10"/>
        <color rgb="FF00B050"/>
        <rFont val="Wingdings"/>
        <charset val="2"/>
      </rPr>
      <t>á</t>
    </r>
    <r>
      <rPr>
        <sz val="10"/>
        <color rgb="FF00B050"/>
        <rFont val="Arial"/>
        <family val="2"/>
      </rPr>
      <t>)</t>
    </r>
  </si>
  <si>
    <r>
      <t xml:space="preserve">Strasse (evtl. </t>
    </r>
    <r>
      <rPr>
        <sz val="10"/>
        <color theme="1"/>
        <rFont val="Wingdings"/>
        <charset val="2"/>
      </rPr>
      <t>á</t>
    </r>
    <r>
      <rPr>
        <sz val="10"/>
        <color theme="1"/>
        <rFont val="Arial"/>
        <family val="2"/>
      </rPr>
      <t xml:space="preserve">)
</t>
    </r>
    <r>
      <rPr>
        <sz val="10"/>
        <color rgb="FF0070C0"/>
        <rFont val="Arial"/>
        <family val="2"/>
      </rPr>
      <t xml:space="preserve">Rue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Strada (eventualmente </t>
    </r>
    <r>
      <rPr>
        <sz val="10"/>
        <color rgb="FF00B050"/>
        <rFont val="Wingdings"/>
        <charset val="2"/>
      </rPr>
      <t>á</t>
    </r>
    <r>
      <rPr>
        <sz val="10"/>
        <color rgb="FF00B050"/>
        <rFont val="Arial"/>
        <family val="2"/>
      </rPr>
      <t>)</t>
    </r>
  </si>
  <si>
    <r>
      <t xml:space="preserve">PLZ Ort (evtl. </t>
    </r>
    <r>
      <rPr>
        <sz val="10"/>
        <color theme="1"/>
        <rFont val="Wingdings"/>
        <charset val="2"/>
      </rPr>
      <t>á</t>
    </r>
    <r>
      <rPr>
        <sz val="10"/>
        <color theme="1"/>
        <rFont val="Arial"/>
        <family val="2"/>
      </rPr>
      <t xml:space="preserve">)
</t>
    </r>
    <r>
      <rPr>
        <sz val="10"/>
        <color rgb="FF0070C0"/>
        <rFont val="Arial"/>
        <family val="2"/>
      </rPr>
      <t xml:space="preserve">Code postal et lieu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Codice postale Luogo (eventualmente </t>
    </r>
    <r>
      <rPr>
        <sz val="10"/>
        <color rgb="FF00B050"/>
        <rFont val="Wingdings"/>
        <charset val="2"/>
      </rPr>
      <t>á</t>
    </r>
    <r>
      <rPr>
        <sz val="10"/>
        <color rgb="FF00B050"/>
        <rFont val="Arial"/>
        <family val="2"/>
      </rPr>
      <t>)</t>
    </r>
  </si>
  <si>
    <r>
      <rPr>
        <b/>
        <sz val="16"/>
        <rFont val="Arial"/>
        <family val="2"/>
      </rPr>
      <t>Hinweise + Anleitung zum Einpflegen für nationale OdA / Chefexperten/innen / verantwortliche Prüfungsorganisationen</t>
    </r>
    <r>
      <rPr>
        <b/>
        <sz val="16"/>
        <color rgb="FF0070C0"/>
        <rFont val="Arial"/>
        <family val="2"/>
      </rPr>
      <t xml:space="preserve">
Notes + instructions pour l'entretien pour les OAA nationales / les experts en chef / les organismes d'examen responsables
</t>
    </r>
    <r>
      <rPr>
        <b/>
        <sz val="16"/>
        <color rgb="FF00B050"/>
        <rFont val="Arial"/>
        <family val="2"/>
      </rPr>
      <t>Note + istruzioni per l'inserimento per l'OdA nazionale / esperti principali / organizzazioni d'esame responsabili</t>
    </r>
  </si>
  <si>
    <r>
      <rPr>
        <b/>
        <sz val="12"/>
        <rFont val="Arial"/>
        <family val="2"/>
      </rPr>
      <t xml:space="preserve">1. Nationale oder kantonale Felder oben einfüllen </t>
    </r>
    <r>
      <rPr>
        <b/>
        <sz val="12"/>
        <rFont val="Wingdings"/>
        <charset val="2"/>
      </rPr>
      <t>à</t>
    </r>
    <r>
      <rPr>
        <b/>
        <sz val="12"/>
        <rFont val="Arial"/>
        <family val="2"/>
      </rPr>
      <t xml:space="preserve"> Kontrolle auf Arbeitsmappe "Deutsch" ob OK</t>
    </r>
    <r>
      <rPr>
        <b/>
        <sz val="12"/>
        <color rgb="FF0070C0"/>
        <rFont val="Arial"/>
        <family val="2"/>
      </rPr>
      <t xml:space="preserve">
1. Remplissez les champs nationaux ou cantonaux ci-dessus </t>
    </r>
    <r>
      <rPr>
        <b/>
        <sz val="12"/>
        <color rgb="FF0070C0"/>
        <rFont val="Wingdings"/>
        <charset val="2"/>
      </rPr>
      <t>à</t>
    </r>
    <r>
      <rPr>
        <b/>
        <sz val="12"/>
        <color rgb="FF0070C0"/>
        <rFont val="Arial"/>
        <family val="2"/>
      </rPr>
      <t xml:space="preserve"> Vérifiez sur le cahier de travail "Français" si c'est bon
</t>
    </r>
    <r>
      <rPr>
        <b/>
        <sz val="12"/>
        <color rgb="FF00B050"/>
        <rFont val="Arial"/>
        <family val="2"/>
      </rPr>
      <t xml:space="preserve">1. Compilare i campi nazionali o cantonali di cui sopra </t>
    </r>
    <r>
      <rPr>
        <b/>
        <sz val="12"/>
        <color rgb="FF00B050"/>
        <rFont val="Wingdings"/>
        <charset val="2"/>
      </rPr>
      <t>à</t>
    </r>
    <r>
      <rPr>
        <b/>
        <sz val="12"/>
        <color rgb="FF00B050"/>
        <rFont val="Arial"/>
        <family val="2"/>
      </rPr>
      <t xml:space="preserve"> Controllare sulla cartella di lavoro "Italiano" se va bene</t>
    </r>
  </si>
  <si>
    <r>
      <t xml:space="preserve">Notfalltelefon (Prüfungsorganisation oder Chefexperte/in) - wenn leer, keine Anzeige - </t>
    </r>
    <r>
      <rPr>
        <b/>
        <sz val="12"/>
        <color theme="1"/>
        <rFont val="Arial"/>
        <family val="2"/>
      </rPr>
      <t>nicht nach oben verschieben</t>
    </r>
    <r>
      <rPr>
        <b/>
        <sz val="10"/>
        <color theme="1"/>
        <rFont val="Arial"/>
        <family val="2"/>
      </rPr>
      <t xml:space="preserve">
</t>
    </r>
    <r>
      <rPr>
        <sz val="10"/>
        <color rgb="FF0070C0"/>
        <rFont val="Arial"/>
        <family val="2"/>
      </rPr>
      <t xml:space="preserve">Téléphone d'urgence (organisme d'examen ou expert en chef) - si vide, pas d'affichage - </t>
    </r>
    <r>
      <rPr>
        <b/>
        <sz val="12"/>
        <color rgb="FF0070C0"/>
        <rFont val="Arial"/>
        <family val="2"/>
      </rPr>
      <t>ne pas monter</t>
    </r>
    <r>
      <rPr>
        <sz val="10"/>
        <color theme="1"/>
        <rFont val="Arial"/>
        <family val="2"/>
      </rPr>
      <t xml:space="preserve">
</t>
    </r>
    <r>
      <rPr>
        <sz val="10"/>
        <color rgb="FF00B050"/>
        <rFont val="Arial"/>
        <family val="2"/>
      </rPr>
      <t xml:space="preserve">Telefono di emergenza (organizzazione dell'esame o capo perito) - se vuoto, nessuna indicazione - </t>
    </r>
    <r>
      <rPr>
        <b/>
        <sz val="12"/>
        <color rgb="FF00B050"/>
        <rFont val="Arial"/>
        <family val="2"/>
      </rPr>
      <t>non spostarsi verso l'alto</t>
    </r>
  </si>
  <si>
    <r>
      <t xml:space="preserve">Mail für digitale Einreichung der Bewertungen - Mailadresse eintippen und Enter, damit Link funktioniert
</t>
    </r>
    <r>
      <rPr>
        <sz val="10"/>
        <color rgb="FF0070C0"/>
        <rFont val="Arial"/>
        <family val="2"/>
      </rPr>
      <t>Courrier pour la soumission numérique des évaluations - tapez votre adresse postale et "Entrée" pour faire fonctionner le lien</t>
    </r>
    <r>
      <rPr>
        <sz val="10"/>
        <color theme="1"/>
        <rFont val="Arial"/>
        <family val="2"/>
      </rPr>
      <t xml:space="preserve">
</t>
    </r>
    <r>
      <rPr>
        <sz val="10"/>
        <color rgb="FF00B050"/>
        <rFont val="Arial"/>
        <family val="2"/>
      </rPr>
      <t>Mail per l'invio digitale delle valutazioni - digitare l'indirizzo e-mail e "Invio" per far funzionare il link</t>
    </r>
  </si>
  <si>
    <t>Text von Spalte X zum Sichern der Zellengrösse</t>
  </si>
  <si>
    <r>
      <rPr>
        <b/>
        <sz val="12"/>
        <rFont val="Arial"/>
        <family val="2"/>
      </rPr>
      <t>3. Fertiges Formular bereit zum Vermailen (evtl. Postversand - A-Post)</t>
    </r>
    <r>
      <rPr>
        <b/>
        <sz val="12"/>
        <color rgb="FF0070C0"/>
        <rFont val="Arial"/>
        <family val="2"/>
      </rPr>
      <t xml:space="preserve">
3. Formulaire complété prêt à être envoyé par e-mail (éventuellement par la poste - poste A)
</t>
    </r>
    <r>
      <rPr>
        <b/>
        <sz val="12"/>
        <color rgb="FF00B050"/>
        <rFont val="Arial"/>
        <family val="2"/>
      </rPr>
      <t>3 Modulo finito pronto per essere inviato via e-mail (eventualmente per posta - posta A)</t>
    </r>
  </si>
  <si>
    <r>
      <rPr>
        <b/>
        <sz val="12"/>
        <rFont val="Arial"/>
        <family val="2"/>
      </rPr>
      <t xml:space="preserve">2. Wenn alles korrekt </t>
    </r>
    <r>
      <rPr>
        <b/>
        <sz val="12"/>
        <rFont val="Wingdings"/>
        <charset val="2"/>
      </rPr>
      <t>à</t>
    </r>
    <r>
      <rPr>
        <b/>
        <sz val="12"/>
        <rFont val="Arial"/>
        <family val="2"/>
      </rPr>
      <t xml:space="preserve">verrstecken der Arbeitsmappe </t>
    </r>
    <r>
      <rPr>
        <b/>
        <sz val="12"/>
        <rFont val="Wingdings"/>
        <charset val="2"/>
      </rPr>
      <t>à</t>
    </r>
    <r>
      <rPr>
        <b/>
        <sz val="12"/>
        <rFont val="Arial"/>
        <family val="2"/>
      </rPr>
      <t xml:space="preserve">Rechter Mausklick unten auf Arbeitsmappe "int." </t>
    </r>
    <r>
      <rPr>
        <b/>
        <sz val="12"/>
        <rFont val="Wingdings"/>
        <charset val="2"/>
      </rPr>
      <t>à</t>
    </r>
    <r>
      <rPr>
        <b/>
        <sz val="12"/>
        <rFont val="Arial"/>
        <family val="2"/>
      </rPr>
      <t xml:space="preserve">"Ausblenden" </t>
    </r>
    <r>
      <rPr>
        <b/>
        <sz val="12"/>
        <rFont val="Wingdings"/>
        <charset val="2"/>
      </rPr>
      <t>à</t>
    </r>
    <r>
      <rPr>
        <b/>
        <sz val="12"/>
        <rFont val="Arial"/>
        <family val="2"/>
      </rPr>
      <t>Arbeitsmappe nicht mehr sichtbar</t>
    </r>
    <r>
      <rPr>
        <b/>
        <sz val="12"/>
        <color theme="1"/>
        <rFont val="Arial"/>
        <family val="2"/>
      </rPr>
      <t xml:space="preserve">
</t>
    </r>
    <r>
      <rPr>
        <b/>
        <sz val="12"/>
        <color rgb="FF0070C0"/>
        <rFont val="Arial"/>
        <family val="2"/>
      </rPr>
      <t xml:space="preserve">2. Si tout est correct àprotégez cette feuille </t>
    </r>
    <r>
      <rPr>
        <b/>
        <sz val="12"/>
        <color rgb="FF0070C0"/>
        <rFont val="Wingdings"/>
        <charset val="2"/>
      </rPr>
      <t>à</t>
    </r>
    <r>
      <rPr>
        <b/>
        <sz val="12"/>
        <color rgb="FF0070C0"/>
        <rFont val="Arial"/>
        <family val="2"/>
      </rPr>
      <t xml:space="preserve">masquer la feuille de travail </t>
    </r>
    <r>
      <rPr>
        <b/>
        <sz val="12"/>
        <color rgb="FF0070C0"/>
        <rFont val="Wingdings"/>
        <charset val="2"/>
      </rPr>
      <t>à</t>
    </r>
    <r>
      <rPr>
        <b/>
        <sz val="12"/>
        <color rgb="FF0070C0"/>
        <rFont val="Arial"/>
        <family val="2"/>
      </rPr>
      <t xml:space="preserve">Cliquez avec le bouton droit de la souris en bas sur le classeur "int." </t>
    </r>
    <r>
      <rPr>
        <b/>
        <sz val="12"/>
        <color rgb="FF0070C0"/>
        <rFont val="Wingdings"/>
        <charset val="2"/>
      </rPr>
      <t>à</t>
    </r>
    <r>
      <rPr>
        <b/>
        <sz val="12"/>
        <color rgb="FF0070C0"/>
        <rFont val="Arial"/>
        <family val="2"/>
      </rPr>
      <t xml:space="preserve">"Masquer" </t>
    </r>
    <r>
      <rPr>
        <b/>
        <sz val="12"/>
        <color rgb="FF0070C0"/>
        <rFont val="Wingdings"/>
        <charset val="2"/>
      </rPr>
      <t>à</t>
    </r>
    <r>
      <rPr>
        <b/>
        <sz val="12"/>
        <color rgb="FF0070C0"/>
        <rFont val="Arial"/>
        <family val="2"/>
      </rPr>
      <t xml:space="preserve">la feuille de travail n'est plus visible
</t>
    </r>
    <r>
      <rPr>
        <b/>
        <sz val="12"/>
        <color rgb="FF00B050"/>
        <rFont val="Arial"/>
        <family val="2"/>
      </rPr>
      <t xml:space="preserve">2. Se tutto è corretto àproteggere questo foglio </t>
    </r>
    <r>
      <rPr>
        <b/>
        <sz val="12"/>
        <color rgb="FF00B050"/>
        <rFont val="Wingdings"/>
        <charset val="2"/>
      </rPr>
      <t>à</t>
    </r>
    <r>
      <rPr>
        <b/>
        <sz val="12"/>
        <color rgb="FF00B050"/>
        <rFont val="Arial"/>
        <family val="2"/>
      </rPr>
      <t xml:space="preserve">nascondere la cartella di lavoro </t>
    </r>
    <r>
      <rPr>
        <b/>
        <sz val="12"/>
        <color rgb="FF00B050"/>
        <rFont val="Wingdings"/>
        <charset val="2"/>
      </rPr>
      <t>à</t>
    </r>
    <r>
      <rPr>
        <b/>
        <sz val="12"/>
        <color rgb="FF00B050"/>
        <rFont val="Arial"/>
        <family val="2"/>
      </rPr>
      <t xml:space="preserve">Cliccare con il tasto destro del mouse in basso sulla cartella di lavoro "int." </t>
    </r>
    <r>
      <rPr>
        <b/>
        <sz val="12"/>
        <color rgb="FF00B050"/>
        <rFont val="Wingdings"/>
        <charset val="2"/>
      </rPr>
      <t>à</t>
    </r>
    <r>
      <rPr>
        <b/>
        <sz val="12"/>
        <color rgb="FF00B050"/>
        <rFont val="Arial"/>
        <family val="2"/>
      </rPr>
      <t xml:space="preserve">"Nascondere" 
    </t>
    </r>
    <r>
      <rPr>
        <b/>
        <sz val="12"/>
        <color rgb="FF00B050"/>
        <rFont val="Wingdings"/>
        <charset val="2"/>
      </rPr>
      <t>à</t>
    </r>
    <r>
      <rPr>
        <b/>
        <sz val="12"/>
        <color rgb="FF00B050"/>
        <rFont val="Arial"/>
        <family val="2"/>
      </rPr>
      <t>La cartella di lavoro non è più visibile</t>
    </r>
  </si>
  <si>
    <r>
      <t xml:space="preserve">Zusatzzeile (T10 auf Bewertungsraster) - Je nach Sichtfeldcouvert, ist ganzer Adressblock so um 2 Zeilen nach oben verschiebbar
</t>
    </r>
    <r>
      <rPr>
        <sz val="10"/>
        <color rgb="FF0070C0"/>
        <rFont val="Arial"/>
        <family val="2"/>
      </rPr>
      <t>Ligne supplémentaire (T10 sur la grille d'évaluation) - Selon l'enveloppe du champ visuel, l'ensemble du bloc d'adresse peut être déplacé de 2 lignes vers le haut</t>
    </r>
    <r>
      <rPr>
        <sz val="10"/>
        <color theme="1"/>
        <rFont val="Arial"/>
        <family val="2"/>
      </rPr>
      <t xml:space="preserve">
</t>
    </r>
    <r>
      <rPr>
        <sz val="10"/>
        <color rgb="FF00B050"/>
        <rFont val="Arial"/>
        <family val="2"/>
      </rPr>
      <t>Linea supplementare (T10 sulla griglia di valutazione) - A seconda del campo di vista della busta, l'intero blocco di indirizzi può essere spostato su 2 linee</t>
    </r>
  </si>
  <si>
    <t>Mussfeld - muss ausgefüllt werden</t>
  </si>
  <si>
    <t>Champ obligatoire - doit être rempli</t>
  </si>
  <si>
    <t>Campo obbligatorio - deve essere compilato</t>
  </si>
  <si>
    <r>
      <t xml:space="preserve">Numero di punti </t>
    </r>
    <r>
      <rPr>
        <b/>
        <u/>
        <sz val="16"/>
        <color theme="1"/>
        <rFont val="Arial"/>
        <family val="2"/>
      </rPr>
      <t>raggiunti</t>
    </r>
  </si>
  <si>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PAR.</t>
    </r>
    <r>
      <rPr>
        <sz val="4"/>
        <color theme="1"/>
        <rFont val="Arial"/>
        <family val="2"/>
      </rPr>
      <t xml:space="preserve"> </t>
    </r>
    <r>
      <rPr>
        <sz val="10"/>
        <color theme="1"/>
        <rFont val="Arial"/>
        <family val="2"/>
      </rPr>
      <t xml:space="preserve">2 OFPr. </t>
    </r>
    <r>
      <rPr>
        <sz val="12"/>
        <color theme="1"/>
        <rFont val="Wingdings"/>
        <charset val="2"/>
      </rPr>
      <t></t>
    </r>
  </si>
  <si>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CPV</t>
    </r>
    <r>
      <rPr>
        <sz val="9"/>
        <color theme="1"/>
        <rFont val="Arial"/>
        <family val="2"/>
      </rPr>
      <t xml:space="preserve"> </t>
    </r>
    <r>
      <rPr>
        <sz val="10"/>
        <color theme="1"/>
        <rFont val="Arial"/>
        <family val="2"/>
      </rPr>
      <t xml:space="preserve">2 OFPr. </t>
    </r>
    <r>
      <rPr>
        <sz val="12"/>
        <color theme="1"/>
        <rFont val="Wingdings"/>
        <charset val="2"/>
      </rPr>
      <t></t>
    </r>
  </si>
  <si>
    <t>Text von Richtzielen zum Sichern des Zeilenumbruches</t>
  </si>
  <si>
    <t>1.1</t>
  </si>
  <si>
    <t>1.2</t>
  </si>
  <si>
    <t>1.3</t>
  </si>
  <si>
    <t>1.4</t>
  </si>
  <si>
    <t>2.1</t>
  </si>
  <si>
    <t>13.1</t>
  </si>
  <si>
    <t>14.1</t>
  </si>
  <si>
    <t>14.2</t>
  </si>
  <si>
    <t>Anzeige</t>
  </si>
  <si>
    <r>
      <t xml:space="preserve">Prüfungsorganisation / Kantonsname (auch Logo Verband / Kanton vorne hinein kopierbar - </t>
    </r>
    <r>
      <rPr>
        <b/>
        <sz val="10"/>
        <color theme="1"/>
        <rFont val="Arial"/>
        <family val="2"/>
      </rPr>
      <t>nicht grösser als A2-J5</t>
    </r>
    <r>
      <rPr>
        <sz val="10"/>
        <color theme="1"/>
        <rFont val="Arial"/>
        <family val="2"/>
      </rPr>
      <t xml:space="preserve"> (steht in Kopfzeile))
</t>
    </r>
    <r>
      <rPr>
        <sz val="10"/>
        <color rgb="FF0070C0"/>
        <rFont val="Arial"/>
        <family val="2"/>
      </rPr>
      <t>Organisme chargé des examens / Nom du canton (le logo de l'association / du canton peut également être copié dans - pas plus grand que A2-J5 (se trouve dans l'en-tête))</t>
    </r>
    <r>
      <rPr>
        <sz val="10"/>
        <color theme="1"/>
        <rFont val="Arial"/>
        <family val="2"/>
      </rPr>
      <t xml:space="preserve">
</t>
    </r>
    <r>
      <rPr>
        <sz val="10"/>
        <color rgb="FF00B050"/>
        <rFont val="Arial"/>
        <family val="2"/>
      </rPr>
      <t>Organizzazione dell'esame / Nome del cantone (il logo dell'associazione / cantone può essere inserito - non più grande di A2-LJ5 (è nell'intestazione))</t>
    </r>
  </si>
  <si>
    <t>Fachfrau/Fachmann Gesundheit EFZ</t>
  </si>
  <si>
    <t>Assistant/-e en soins et santé 
communautaire CFC</t>
  </si>
  <si>
    <t>Operatrice sociosanitaria AFC / 
Operatore sociosanitario AFC</t>
  </si>
  <si>
    <t>Sie/er unterhält und pflegt respektvolle Beziehungen im beruflichen Umfeld</t>
  </si>
  <si>
    <t>Sie/er arbeitet mit den Personen im Beziehungsumfeld der Klientinnen und Klienten unterstützend zusammen</t>
  </si>
  <si>
    <t>Sie/er beobachtet Situationen, nimmt Veränderungen wahr und informiert die zuständigen Stellen bzw. Personen darüber</t>
  </si>
  <si>
    <t>Sie/er handelt in verschiedenen Lebens- und Wohnkulturen situationsgerecht und berücksichtigt dabei altersspezifische Gewohnheiten, Kultur und Religion</t>
  </si>
  <si>
    <t>Hygiene und Sicherheit</t>
  </si>
  <si>
    <t>Sie/er führt die Händehygiene durch und hält die Arbeitssicherheit ein</t>
  </si>
  <si>
    <t xml:space="preserve">Pflege und Betreuung </t>
  </si>
  <si>
    <t>Sie/er führt die bedarfs- und situationsgerechte Pflege von Klientinnen/Klienten gemäss bestehender Pflegeplanung und unter Berücksichtigung der altersspezifischen, kulturellen und religiösen Gewohnheiten aus</t>
  </si>
  <si>
    <t>Sie/er unterstützt die Klientinnen und Klienten bei der selbstständigen Körperpflege, leitet diese dabei an oder führt die Körperpflege stellvertretend durch</t>
  </si>
  <si>
    <t>Sie/er erhält und fördert die Beweglichkeit von Klientinnen und Klienten, leitet diese an und führt Lagerungen, Mobilisationen und Transfers durch</t>
  </si>
  <si>
    <t>Sie/er unterstützt Klientinnen und Klienten bei der Ausscheidung</t>
  </si>
  <si>
    <t>Sie/er unterstützt Klientinnen und Klienten bei der Atmung</t>
  </si>
  <si>
    <t>Sie/er unterstützt Klientinnen und Klienten beim Umgang mit ihrer Sexualität</t>
  </si>
  <si>
    <t>Sie/er geht angemessen mit anspruchsvollen Pflegesituationen um, unter anderem mit Menschen mit Kommunikationseinschränkungen</t>
  </si>
  <si>
    <t>Sie/er unterstützt Klientinnen und Klienten beim Ruhen und Schlafen</t>
  </si>
  <si>
    <t>Sie/er wirkt gemäss der Delegation bei der Anwendung von Instrumenten, die der Qualitätssicherung dienen, mit</t>
  </si>
  <si>
    <t>Sie/er kontrolliert die Vitalzeichen und erstellt die Flüssigkeitsbilanz</t>
  </si>
  <si>
    <t>Sie/er führt venöse und kapillare Blutentnahmen durch</t>
  </si>
  <si>
    <t>Sie/er richtet und verabreicht Medikamente</t>
  </si>
  <si>
    <t>Sie/er führt subkutane und intramuskuläre Injektionen durch</t>
  </si>
  <si>
    <t>Sie/er wechselt einen Verband gemäss Vorgaben bei primär und sekundär heilenden Wunden</t>
  </si>
  <si>
    <t>Sie/er desinfiziert Instrumente und Flächen und bereitet Material für die Sterilisation vor</t>
  </si>
  <si>
    <t xml:space="preserve">Krise und Notfall </t>
  </si>
  <si>
    <t xml:space="preserve">Medizinaltechnische Verrichtungen </t>
  </si>
  <si>
    <t>Sie/er erkennt Notfallsituationen, wendet Erste Hilfe an und sorgt für Hilfe</t>
  </si>
  <si>
    <t>Sie/er wirkt bei der Begleitung in Krisensituationen und während des Sterbens mit</t>
  </si>
  <si>
    <t xml:space="preserve">Ressourcenerhaltung und Prävention </t>
  </si>
  <si>
    <t>Sie/er führt Massnahmen zur Prävention durch</t>
  </si>
  <si>
    <t>Sie/er nimmt die gesunden Anteile bei Klientinnen/Klienten wahr und fördert diese</t>
  </si>
  <si>
    <t>Alltagsgestaltung</t>
  </si>
  <si>
    <t>Sie/er gestaltet mit verschiedenen Klientengruppen den Alltag und berücksichtigt dabei deren Bedürfnisse und soziales Umfeld</t>
  </si>
  <si>
    <t>Sie/er leitet Klientinnen und Klienten beim Aufbau einer Tagesstruktur an und unterstützt sie dabei, sich daran zu halten</t>
  </si>
  <si>
    <t>Ernährung</t>
  </si>
  <si>
    <t>Sie/er begleitet und berät die Klientinnen und Klienten bei der Ernährung, berücksichtigt dabei Ernährungsgrundsätze, den Gesundheitszustand und individuelle und kulturelle Gewohnheiten</t>
  </si>
  <si>
    <t>Sie/er unterstützt Klientinnen und Klienten bei der Ernährung, berücksichtigt den Gesundheitszustand und setzt Hilfsmittel ein</t>
  </si>
  <si>
    <t xml:space="preserve">Kleidung und Wäsche </t>
  </si>
  <si>
    <t>Sie/er stellt sicher, dass sich die Klientinnen und Klienten der Situation, dem Klima und den Gewohnheiten angepasst kleiden, und unterstützt die Versorgung mit sauberer Wäsche</t>
  </si>
  <si>
    <t>Haushalt</t>
  </si>
  <si>
    <t>Sie/er sorgt für eine saubere und sichere Umgebung und berücksichtigt dabei die Grundbedürfnisse der Klientinnen und Klienten</t>
  </si>
  <si>
    <t>Sie/er stellt in Kollektivhaushalten die Schnittstellen zu den verschiedenen Dienstleistungserbringern im hauswirtschaftlichen Bereich sicher</t>
  </si>
  <si>
    <t>Administration</t>
  </si>
  <si>
    <t>Sie/er arbeitet mit E-Mail und elektronischem Kalender sowie der branchenspezifischen Software</t>
  </si>
  <si>
    <t>Logistik</t>
  </si>
  <si>
    <t>Sie/er organisiert und koordiniert planbare Transporte und begleitet Klientinnen und Klienten auf geplanten Transporten</t>
  </si>
  <si>
    <t>Sie/er bewirtschaftet Verbrauchsmaterialien und Medikamente. Sie/er veranlasst Reparaturen und kontrolliert die Rückgabe</t>
  </si>
  <si>
    <t>Sie/er hält Apparate und Mobiliar betriebsbereit und reinigt diese</t>
  </si>
  <si>
    <t xml:space="preserve">Arbeitsorganisation </t>
  </si>
  <si>
    <t xml:space="preserve">Die Fachfrau / der Fachmann Gesundheit als Berufsperson und Lernende/r </t>
  </si>
  <si>
    <t>Sie/er versteht sich als Individuum und Lernende/r, kennt ihren/seinen Lernprozess und gestaltet diesen mit</t>
  </si>
  <si>
    <t>Sie/er versteht sich als Berufsperson, verbindet dies mit der Rolle im interprofessionellen Arbeitsteam, versteht sich als Teil des Teams und gliedert sich ein</t>
  </si>
  <si>
    <t>Activité professionnelle centrée sur les client-e-s et leurs proches, ainsi que sur le contexte social et culturel</t>
  </si>
  <si>
    <t>Il/elle établit et entretient des rapports empreints de respect dans l’environnement professionnel</t>
  </si>
  <si>
    <t>Il/elle collabore avec les proches des client-e-s et les soutient</t>
  </si>
  <si>
    <t>Il/elle observe les situations, reconnaît les changements et en informe les personnes ou services compétents</t>
  </si>
  <si>
    <t>Il/elle adapte ses activités au lieu de vie des client-e-s en tenant compte de leur âge, de leurs habitudes, de leur culture et de leur religion</t>
  </si>
  <si>
    <t>Hygiène et sécurité</t>
  </si>
  <si>
    <t>Il/elle observe une hygiène des mains irréprochable et se conforme aux règles de sécurité au travail</t>
  </si>
  <si>
    <t>Soins et assistance</t>
  </si>
  <si>
    <t>Il/elle prodigue les soins nécessaires en fonction de la situation, conformément à la planification des soins établie et en tenant compte des habitudes spécifiques à l’âge, à la culture et à la religion</t>
  </si>
  <si>
    <t>Il/elle favorise l’autonomie des client-e-s dans les soins corporels, les instruit à cet égard ou effectue personnellement les soins</t>
  </si>
  <si>
    <t>Il/elle préserve et encourage la mobilité des client-e-s, les guide et procède à des positionnements, des mobilisations et des transferts</t>
  </si>
  <si>
    <t>Il/elle soutient les client-e-s lors de l’élimination</t>
  </si>
  <si>
    <t>Il/elle soutient les client-e-s pour leur respiration</t>
  </si>
  <si>
    <t>Il/elle soutient les client-e-s dans leurs problèmes de sexualité</t>
  </si>
  <si>
    <t>Il/elle gère de manière adéquate des situations de soins difficiles, notamment avec des personnes ayant des troubles de la communication</t>
  </si>
  <si>
    <t>Il/elle soutient les client-e-s dans leur besoin de sommeil et de repos</t>
  </si>
  <si>
    <t>Il/elle participe sur délégation à l’application d’instruments d’assurance qualité</t>
  </si>
  <si>
    <t>Actes médico-techniques</t>
  </si>
  <si>
    <t>Il/elle contrôle les signes vitaux et établit un bilan hydrique</t>
  </si>
  <si>
    <t>Il/elle effectue des ponctions veineuses et des prises de sang capillaires</t>
  </si>
  <si>
    <t>Il/elle prépare et administre des médicaments</t>
  </si>
  <si>
    <t>Il/elle effectue des injections sous-cutanées et intramusculaires</t>
  </si>
  <si>
    <t>Il/elle change un pansement de plaie du premier ou du deuxième degré en voie de guérison en se conformant aux prescriptions</t>
  </si>
  <si>
    <t>Il/elle désinfecte les instruments et les surfaces; il/elle prépare le matériel pour la stérilisation</t>
  </si>
  <si>
    <t>Situations de crise et urgences</t>
  </si>
  <si>
    <t>Il/elle reconnaît les situations d’urgence, prodigue les premiers secours et demande de l’aide</t>
  </si>
  <si>
    <t>Il/elle participe à l’accompagnement dans les situations de crise et en fin de vie</t>
  </si>
  <si>
    <t>Prévention et entretien des ressources</t>
  </si>
  <si>
    <t>Il/elle applique des mesures de prévention</t>
  </si>
  <si>
    <t>Il/elle identifie les aspects sains chez les client-e-s et les stimule</t>
  </si>
  <si>
    <t>Organisation de la vie quotidienne</t>
  </si>
  <si>
    <t>Il/elle organise les activités quotidiennes avec les différents groupes de client-e-s en tenant compte de leurs besoins et de l’environnement social</t>
  </si>
  <si>
    <t>Il/elle guide les client-e-s dans la structuration de leur journée et les aide à se tenir à leur programme</t>
  </si>
  <si>
    <t>Alimentation</t>
  </si>
  <si>
    <t>Il/elle accompagne et conseille les client-e-s en matière d’alimentation en tenant compte des principes diététiques ainsi que de l’état de santé et des habitudes individuelles et culturelles</t>
  </si>
  <si>
    <t>Il/elle soutient les client-e-s en matière d’alimentation, tient compte de leur état de santé et utilise des moyens auxiliaires</t>
  </si>
  <si>
    <t xml:space="preserve">Habillement et linge  </t>
  </si>
  <si>
    <t>Il/elle s’assure que les client-e-s soient habillés de manière adéquate par rapport à la situation, au climat et à leurs habitudes et qu’ils/elles disposent de linge propre</t>
  </si>
  <si>
    <t>Activités domestiques</t>
  </si>
  <si>
    <t>Il/elle assure un environnement propre et sûr et tient compte des besoins des client-e-s</t>
  </si>
  <si>
    <t>Il/elle assure dans les ménages collectifs l’interface avec les différents prestataires de service du domaine de l’intendance</t>
  </si>
  <si>
    <t>Il/elle travaille avec le courriel et l’agenda électronique, ainsi qu’avec les logiciels spécifiques à la branche</t>
  </si>
  <si>
    <t>Logistique</t>
  </si>
  <si>
    <t>Il/elle organise et coordonne les transports qui peuvent être planifiés et accompagne les client-e-s dans ces déplacements</t>
  </si>
  <si>
    <t>Il/elle tient les appareils et le mobilier prêts à l’emploi et les nettoie</t>
  </si>
  <si>
    <t>Organisation du travail</t>
  </si>
  <si>
    <t>Il/elle se reconnaît comme personne en formation, connaît son processus d’apprentissage, qu’il/elle contribue à organiser</t>
  </si>
  <si>
    <t>Orientamento dell'agire professionale ai clienti, alle persone nel loro contesto relazionale, sociale e culturale</t>
  </si>
  <si>
    <t>In ambito lavorativo favorisce, crea e mantiene rapporti rispettosi e professionali</t>
  </si>
  <si>
    <t>Interagisce con le persone vicine al cliente fornendo loro sostegno</t>
  </si>
  <si>
    <t>Osserva le situazioni, percepisce cambiamenti e ne informa gli uffici o le persone competenti</t>
  </si>
  <si>
    <t>Agisce in modo adeguato alla situazione nelle varie culture di vita e abitative e nel contempo tiene conto di abitudini specifiche dell’età, della cultura e della religione</t>
  </si>
  <si>
    <t xml:space="preserve">Igiene e sicurezza </t>
  </si>
  <si>
    <t>Esegue l’igiene delle mani nel rispetta delle disposizioni di sicurezza sul lavoro</t>
  </si>
  <si>
    <t xml:space="preserve">Cura e assistenza </t>
  </si>
  <si>
    <t>Cura i clienti in conformità ai bisogni e alla situazione, secondo il piano di cura attuale considerando le abitudini legate all’età, cultura e religione</t>
  </si>
  <si>
    <t>Sostiene i clienti nella cura autonoma del corpo, li aiuta ad eseguirla o la effettua per loro</t>
  </si>
  <si>
    <t>Mantiene e promuove la capacità di movimento dei clienti, dà loro indicazioni ed effettua posizionamenti, mobilizzazioni e trasferimenti</t>
  </si>
  <si>
    <t>Sostiene i clienti nel bisogno di eliminare i liquidi biologici</t>
  </si>
  <si>
    <t>Attua misure di sostegno ai clienti con difficoltà di respirazione</t>
  </si>
  <si>
    <t>Sostiene i clienti nel loro rapporto con la sessualità</t>
  </si>
  <si>
    <t>Agisce in modo adeguato nelle situazioni di cura complesse, anche con persone limitate nella loro capacità di comunicazione</t>
  </si>
  <si>
    <t>Sostiene i clienti nel riposo e nel sonno</t>
  </si>
  <si>
    <t>Partecipa conformemente alla delega ricevuta, all'utilizzo di strumenti atti a garantire la qualità delle cure</t>
  </si>
  <si>
    <t xml:space="preserve">Atti medico-tecnici </t>
  </si>
  <si>
    <t>Controlla i segni vitali e allestisce un bilancio idrico</t>
  </si>
  <si>
    <t>Esegue prelievi di sangue venosi e capillari</t>
  </si>
  <si>
    <t>Prepara e somministra medicamenti</t>
  </si>
  <si>
    <t>Prepara e somministra infusioni senza aggiunte di medicamenti in presenza di un accesso periferico venoso. Utilizza le pompe per le infusioni</t>
  </si>
  <si>
    <t>Prepara l'alimentazione per sonda e la somministra mediante accesso esistente. Utilizza le pompe per l'alimentazione</t>
  </si>
  <si>
    <t>Esegue iniezioni sottocutanee e intramuscolari</t>
  </si>
  <si>
    <t>Cambia le medicazioni di ferite che guariscono per prima o seconda intenzione, seguendo i protocolli in uso</t>
  </si>
  <si>
    <t>Disinfetta strumenti e superfici e prepara il materiale per la sterilizzazione</t>
  </si>
  <si>
    <t xml:space="preserve">Crisi ed emergenza </t>
  </si>
  <si>
    <t>Riconosce le situazioni di emergenza, applica i primi soccorsi e organizza l'aiuto</t>
  </si>
  <si>
    <t>Collabora in situazioni di crisi e al momento del decesso</t>
  </si>
  <si>
    <t xml:space="preserve">Mantenimento delle risorse e prevenzione </t>
  </si>
  <si>
    <t>Attua misure di prevenzione</t>
  </si>
  <si>
    <t>Identifica e promuove le risorse dei clienti</t>
  </si>
  <si>
    <t xml:space="preserve">Organizzazione della vita quotidiana </t>
  </si>
  <si>
    <t>Organizza la vita quotidiana con diversi gruppi di clienti tenendo in considerazione i loro bisogni e il loro contesto sociale</t>
  </si>
  <si>
    <t>Aiuta e sostiene i clienti nell’organizzazione della loro giornata</t>
  </si>
  <si>
    <t>Alimentazione</t>
  </si>
  <si>
    <t>Consiglia e aiuta i clienti in materia di alimentazione, tenendo conto dei principi nutrizionali, dello stato di salute e di abitudini individuali e culturali</t>
  </si>
  <si>
    <t>Sostiene i clienti nell'alimentazione, tiene conto dello stato di salute e dei mezzi ausiliari a disposizione</t>
  </si>
  <si>
    <t xml:space="preserve">Abbigliamento e biancheria </t>
  </si>
  <si>
    <t>Opera affinché i clienti si vestano conformemente alla situazione, al clima e alle usanze e fa in modo che i clienti abbiano sempre a disposizione biancheria pulita</t>
  </si>
  <si>
    <t xml:space="preserve">Economia domestica </t>
  </si>
  <si>
    <t>Opera per agevolare un ambiente pulito e sicuro tenendo conto dei bisogni fondamentali dei clienti</t>
  </si>
  <si>
    <t>Nelle economie domestiche collettive fa da tramite con i diversi fornitori di prestazioni di servizio nel settore dell'economia domestica</t>
  </si>
  <si>
    <t>Amministrazione</t>
  </si>
  <si>
    <t>Collabora nelle procedure di ammissioni e di dimissioni. Prepara la documentazione per le ammissioni e le dimissioni, esegue mutazioni e accoglie e congeda i clienti. Introduce i clienti nei locali e li informa dello svolgimento della giornata</t>
  </si>
  <si>
    <t>Utilizza i mezzi informatici quali posta e agenda elettronica, come pure il software specifico al settore</t>
  </si>
  <si>
    <t xml:space="preserve">Logistica </t>
  </si>
  <si>
    <t>Organizza e coordina trasporti pianificabili e accompagna i clienti durante gli stessi</t>
  </si>
  <si>
    <t>Gestisce materiali di consumo e medicamenti. Organizza le riparazioni del materiale controllandone la resa</t>
  </si>
  <si>
    <t>Tiene a disposizione per l'uso apparecchi e mobilio e provvede alla pulizia dei medesimi</t>
  </si>
  <si>
    <t xml:space="preserve">Organizzazione del lavoro </t>
  </si>
  <si>
    <t xml:space="preserve">L’operatrice sociosanitaria nella formazione e nella professione </t>
  </si>
  <si>
    <t>Si riconosce quale persona in formazione, conosce il proprio processo di apprendimento e collabora al percorso formativo</t>
  </si>
  <si>
    <t>Si identifica quale professionista all'interno del team interprofessionale</t>
  </si>
  <si>
    <t>Pianifica e organizza il proprio lavoro, lo esegue e lo controlla
Accetta mandati e li delega
Nelle situazioni impreviste pone delle priorità</t>
  </si>
  <si>
    <t>Il/elle pose et administre des perfusions ne contenant pas de médicaments lorsqu’une voie veineuse périphérique est en place
Il/elle utilise des pompes à perfusion</t>
  </si>
  <si>
    <t>Il/elle prépare l’alimentation entérale et l’administre par la sonde en place
Il/elle utilise la pompe à alimentation</t>
  </si>
  <si>
    <t>Il/elle prépare les documents nécessaires, effectue les transferts, accueille les client-e-s et prend congé d’eux/elles
Il/elle leur présente les locaux et les informe du déroulement de la journée</t>
  </si>
  <si>
    <t>Il/elle gère les matériels d’usage courant et les médicaments
Il/elle organise les réparations et contrôle les retours</t>
  </si>
  <si>
    <t>Il/elle planifie, organise, exécute et contrôle son travail
Il/elle assume des mandats et en délègue
Il/elle fixe des priorités dans des situations imprévues</t>
  </si>
  <si>
    <t>L’assistant-e en soins et santé communautaire en tant que personne en formation et professionnelle</t>
  </si>
  <si>
    <t>Il/elle se considère comme professionnel-le ayant un rôle spécifique au sein de l’équipe
Il/elle s’intègre dans l’équipe et se reconnaît comme l’un de ses membres</t>
  </si>
  <si>
    <t xml:space="preserve">Ausrichtung des beruflichen Handelns an den Klientinnen und Klienten, den Personen in deren Beziehungsumfeld und im  sozialen und kulturellen Kontext </t>
  </si>
  <si>
    <t>Sie/er richtet und verabreicht Infusionen ohne medikamentöse Zusätze bei bestehendem peripher venösem Zugang
Sie/er bedient Infusionspumpen</t>
  </si>
  <si>
    <t>Sie/er stellt Sondennahrung bereit und verabreicht diese bei bestehendem Zugang
Sie/er bedient Ernährungspumpen</t>
  </si>
  <si>
    <t>Sie/er wirkt bei der Vorbereitung von Ein- und Austritten mit
Sie/er bereitet die Unterlagen für Ein- und Austritte vor, führt Mutationen durch und empfängt und verabschiedet Klientinnen und Klienten
Sie/er führt Klientinnen und Klienten in die Räumlichkeiten und den Tagesablauf ein</t>
  </si>
  <si>
    <t>Sie/er plant und organisiert ihre/seine Arbeit, führt diese aus und überprüft sie
Sie/er nimmt Aufträge entgegen und erteilt solche
In unvorhergesehenen Situationen setzt sie/er Prioritäten</t>
  </si>
  <si>
    <r>
      <t xml:space="preserve">Informations sur les compétences opérationnelles </t>
    </r>
    <r>
      <rPr>
        <b/>
        <sz val="10"/>
        <color rgb="FF00B050"/>
        <rFont val="Wingdings"/>
        <charset val="2"/>
      </rPr>
      <t>à</t>
    </r>
    <r>
      <rPr>
        <b/>
        <sz val="10"/>
        <color rgb="FF00B050"/>
        <rFont val="Arial"/>
        <family val="2"/>
      </rPr>
      <t xml:space="preserve">Annuaire des professions SBFI (lien) </t>
    </r>
    <r>
      <rPr>
        <b/>
        <sz val="10"/>
        <color rgb="FF00B050"/>
        <rFont val="Wingdings"/>
        <charset val="2"/>
      </rPr>
      <t>à</t>
    </r>
    <r>
      <rPr>
        <b/>
        <sz val="10"/>
        <color rgb="FF00B050"/>
        <rFont val="Arial"/>
        <family val="2"/>
      </rPr>
      <t xml:space="preserve">sous "Recherche d'un nom" entrez la profession </t>
    </r>
    <r>
      <rPr>
        <b/>
        <sz val="10"/>
        <color rgb="FF00B050"/>
        <rFont val="Wingdings"/>
        <charset val="2"/>
      </rPr>
      <t>à</t>
    </r>
    <r>
      <rPr>
        <b/>
        <sz val="10"/>
        <color rgb="FF00B050"/>
        <rFont val="Arial"/>
        <family val="2"/>
      </rPr>
      <t xml:space="preserve">sélectionnez le plan d'études
</t>
    </r>
    <r>
      <rPr>
        <sz val="10"/>
        <color rgb="FF00B050"/>
        <rFont val="Arial"/>
        <family val="2"/>
      </rPr>
      <t>(éventuellement adapter la langue dans le coin supérieur droit de la page d'accueil) :</t>
    </r>
  </si>
  <si>
    <t>---</t>
  </si>
  <si>
    <r>
      <rPr>
        <b/>
        <sz val="20"/>
        <color rgb="FF7030A0"/>
        <rFont val="Wingdings"/>
        <charset val="2"/>
      </rPr>
      <t>à</t>
    </r>
    <r>
      <rPr>
        <b/>
        <sz val="20"/>
        <color rgb="FF7030A0"/>
        <rFont val="Arial"/>
        <family val="2"/>
      </rPr>
      <t xml:space="preserve">Dokument speichern und PDF erstellen
</t>
    </r>
    <r>
      <rPr>
        <b/>
        <sz val="18"/>
        <color rgb="FF7030A0"/>
        <rFont val="Arial"/>
        <family val="2"/>
      </rPr>
      <t xml:space="preserve">1. alle Felder ausgefüllt, Unterschrift eingefügt,
    fertiges </t>
    </r>
    <r>
      <rPr>
        <b/>
        <u/>
        <sz val="18"/>
        <color rgb="FF7030A0"/>
        <rFont val="Arial"/>
        <family val="2"/>
      </rPr>
      <t>Exceldokument</t>
    </r>
    <r>
      <rPr>
        <b/>
        <sz val="18"/>
        <color rgb="FF7030A0"/>
        <rFont val="Arial"/>
        <family val="2"/>
      </rPr>
      <t xml:space="preserve"> auf PC-Laufwerk unter
    </t>
    </r>
    <r>
      <rPr>
        <b/>
        <sz val="18"/>
        <color rgb="FFFF0000"/>
        <rFont val="Arial"/>
        <family val="2"/>
      </rPr>
      <t xml:space="preserve">"Berufsnummer SBFI_Name_Vorname Lernende"
   </t>
    </r>
    <r>
      <rPr>
        <b/>
        <sz val="18"/>
        <color rgb="FF7030A0"/>
        <rFont val="Arial"/>
        <family val="2"/>
      </rPr>
      <t xml:space="preserve"> abspeichern </t>
    </r>
    <r>
      <rPr>
        <sz val="16"/>
        <color rgb="FF7030A0"/>
        <rFont val="Arial"/>
        <family val="2"/>
      </rPr>
      <t>(z.B. "86913_Muster_Andrea")</t>
    </r>
    <r>
      <rPr>
        <b/>
        <sz val="18"/>
        <color rgb="FF7030A0"/>
        <rFont val="Arial"/>
        <family val="2"/>
      </rPr>
      <t xml:space="preserve">
2. Dokument ein zweites Mal als PDF </t>
    </r>
    <r>
      <rPr>
        <b/>
        <sz val="14"/>
        <color rgb="FF7030A0"/>
        <rFont val="Arial"/>
        <family val="2"/>
      </rPr>
      <t xml:space="preserve">(*.pdf) </t>
    </r>
    <r>
      <rPr>
        <b/>
        <sz val="18"/>
        <color rgb="FF7030A0"/>
        <rFont val="Arial"/>
        <family val="2"/>
      </rPr>
      <t xml:space="preserve">speichern
    </t>
    </r>
    <r>
      <rPr>
        <b/>
        <sz val="18"/>
        <color rgb="FF7030A0"/>
        <rFont val="Wingdings"/>
        <charset val="2"/>
      </rPr>
      <t>à</t>
    </r>
    <r>
      <rPr>
        <b/>
        <sz val="18"/>
        <color rgb="FF7030A0"/>
        <rFont val="Arial"/>
        <family val="2"/>
      </rPr>
      <t xml:space="preserve">"Speichern unter" </t>
    </r>
    <r>
      <rPr>
        <b/>
        <sz val="18"/>
        <color rgb="FF7030A0"/>
        <rFont val="Wingdings"/>
        <charset val="2"/>
      </rPr>
      <t>à</t>
    </r>
    <r>
      <rPr>
        <b/>
        <u/>
        <sz val="18"/>
        <color rgb="FF7030A0"/>
        <rFont val="Arial"/>
        <family val="2"/>
      </rPr>
      <t>Dateityp PDF</t>
    </r>
    <r>
      <rPr>
        <b/>
        <sz val="18"/>
        <color rgb="FF7030A0"/>
        <rFont val="Arial"/>
        <family val="2"/>
      </rPr>
      <t xml:space="preserve"> (*.pdf) wählen
    </t>
    </r>
    <r>
      <rPr>
        <b/>
        <sz val="18"/>
        <color rgb="FF7030A0"/>
        <rFont val="Wingdings"/>
        <charset val="2"/>
      </rPr>
      <t>à</t>
    </r>
    <r>
      <rPr>
        <b/>
        <sz val="18"/>
        <color rgb="FF7030A0"/>
        <rFont val="Arial"/>
        <family val="2"/>
      </rPr>
      <t xml:space="preserve">Speicherort wählen </t>
    </r>
    <r>
      <rPr>
        <b/>
        <sz val="18"/>
        <color rgb="FF7030A0"/>
        <rFont val="Wingdings"/>
        <charset val="2"/>
      </rPr>
      <t>à</t>
    </r>
    <r>
      <rPr>
        <b/>
        <sz val="18"/>
        <color rgb="FF7030A0"/>
        <rFont val="Arial"/>
        <family val="2"/>
      </rPr>
      <t xml:space="preserve">speichern und schliessen
3. PDF an Kontaktmail oben </t>
    </r>
    <r>
      <rPr>
        <sz val="18"/>
        <color rgb="FF7030A0"/>
        <rFont val="Arial"/>
        <family val="2"/>
      </rPr>
      <t>(T30)</t>
    </r>
    <r>
      <rPr>
        <b/>
        <sz val="18"/>
        <color rgb="FF7030A0"/>
        <rFont val="Arial"/>
        <family val="2"/>
      </rPr>
      <t xml:space="preserve"> senden</t>
    </r>
  </si>
  <si>
    <t>Rue de Rome 3</t>
  </si>
  <si>
    <t>1700 Fribourg</t>
  </si>
  <si>
    <t>Amt für Berufsbildung BBA FR</t>
  </si>
  <si>
    <t>079 581 77 12</t>
  </si>
  <si>
    <t>s.stadler@ortrafr.ch</t>
  </si>
  <si>
    <t>Chefexpertin Sonja Stadler</t>
  </si>
  <si>
    <t>OrTra Gesundheit und Soziales Freiburg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</si>
</sst>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0"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Arial"/>
      <family val="2"/>
    </font>
    <font>
      <sz val="12"/>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
      <b/>
      <sz val="12"/>
      <color theme="1"/>
      <name val="Arial"/>
      <family val="2"/>
    </font>
    <font>
      <b/>
      <sz val="13"/>
      <color theme="1"/>
      <name val="Arial"/>
      <family val="2"/>
    </font>
    <font>
      <sz val="13"/>
      <color theme="1"/>
      <name val="Arial"/>
      <family val="2"/>
    </font>
    <font>
      <b/>
      <sz val="14"/>
      <color rgb="FFFF0000"/>
      <name val="Arial"/>
      <family val="2"/>
    </font>
    <font>
      <b/>
      <sz val="18"/>
      <color theme="1"/>
      <name val="Arial"/>
      <family val="2"/>
    </font>
    <font>
      <b/>
      <sz val="18"/>
      <color rgb="FFFF0000"/>
      <name val="Arial"/>
      <family val="2"/>
    </font>
    <font>
      <sz val="12"/>
      <color theme="0"/>
      <name val="Arial"/>
      <family val="2"/>
    </font>
    <font>
      <b/>
      <sz val="16"/>
      <color rgb="FFFF0000"/>
      <name val="Arial"/>
      <family val="2"/>
    </font>
    <font>
      <b/>
      <sz val="20"/>
      <color theme="1"/>
      <name val="Arial"/>
      <family val="2"/>
    </font>
    <font>
      <sz val="12"/>
      <name val="Arial"/>
      <family val="2"/>
    </font>
    <font>
      <b/>
      <sz val="24"/>
      <color theme="1"/>
      <name val="Arial"/>
      <family val="2"/>
    </font>
    <font>
      <b/>
      <sz val="15"/>
      <color theme="1"/>
      <name val="Arial"/>
      <family val="2"/>
    </font>
    <font>
      <b/>
      <sz val="16"/>
      <name val="Arial"/>
      <family val="2"/>
    </font>
    <font>
      <b/>
      <sz val="18"/>
      <name val="Arial"/>
      <family val="2"/>
    </font>
    <font>
      <b/>
      <sz val="14"/>
      <color rgb="FF7030A0"/>
      <name val="Arial"/>
      <family val="2"/>
    </font>
    <font>
      <b/>
      <sz val="14"/>
      <color rgb="FF7030A0"/>
      <name val="Wingdings"/>
      <charset val="2"/>
    </font>
    <font>
      <b/>
      <sz val="18"/>
      <color rgb="FF7030A0"/>
      <name val="Arial"/>
      <family val="2"/>
    </font>
    <font>
      <b/>
      <sz val="8"/>
      <color rgb="FF7030A0"/>
      <name val="Arial"/>
      <family val="2"/>
    </font>
    <font>
      <sz val="18"/>
      <color theme="1"/>
      <name val="Arial"/>
      <family val="2"/>
    </font>
    <font>
      <sz val="16"/>
      <name val="Arial"/>
      <family val="2"/>
    </font>
    <font>
      <sz val="8"/>
      <color theme="1"/>
      <name val="Arial"/>
      <family val="2"/>
    </font>
    <font>
      <b/>
      <sz val="24"/>
      <name val="Arial"/>
      <family val="2"/>
    </font>
    <font>
      <b/>
      <sz val="36"/>
      <color theme="1"/>
      <name val="Arial"/>
      <family val="2"/>
    </font>
    <font>
      <sz val="16"/>
      <name val="Wingdings"/>
      <charset val="2"/>
    </font>
    <font>
      <sz val="17"/>
      <color theme="1"/>
      <name val="Arial"/>
      <family val="2"/>
    </font>
    <font>
      <b/>
      <sz val="17"/>
      <color theme="1"/>
      <name val="Arial"/>
      <family val="2"/>
    </font>
    <font>
      <b/>
      <u/>
      <sz val="18"/>
      <color rgb="FFFF0000"/>
      <name val="Arial"/>
      <family val="2"/>
    </font>
    <font>
      <b/>
      <sz val="22"/>
      <name val="Arial"/>
      <family val="2"/>
    </font>
    <font>
      <b/>
      <u/>
      <sz val="16"/>
      <color theme="1"/>
      <name val="Arial"/>
      <family val="2"/>
    </font>
    <font>
      <sz val="20"/>
      <color theme="1"/>
      <name val="Arial"/>
      <family val="2"/>
    </font>
    <font>
      <b/>
      <sz val="16"/>
      <color theme="0"/>
      <name val="Arial"/>
      <family val="2"/>
    </font>
    <font>
      <b/>
      <sz val="20"/>
      <name val="Arial"/>
      <family val="2"/>
    </font>
    <font>
      <sz val="14"/>
      <name val="Arial"/>
      <family val="2"/>
    </font>
    <font>
      <sz val="14"/>
      <color theme="1"/>
      <name val="Wingdings"/>
      <charset val="2"/>
    </font>
    <font>
      <b/>
      <sz val="18"/>
      <color rgb="FFFF0000"/>
      <name val="Wingdings"/>
      <charset val="2"/>
    </font>
    <font>
      <sz val="10"/>
      <name val="Arial"/>
      <family val="2"/>
    </font>
    <font>
      <sz val="11"/>
      <name val="Arial"/>
      <family val="2"/>
    </font>
    <font>
      <b/>
      <sz val="10"/>
      <color theme="1"/>
      <name val="Arial"/>
      <family val="2"/>
    </font>
    <font>
      <b/>
      <u/>
      <sz val="18"/>
      <color theme="1"/>
      <name val="Arial"/>
      <family val="2"/>
    </font>
    <font>
      <b/>
      <sz val="22"/>
      <color rgb="FFFF0000"/>
      <name val="Arial"/>
      <family val="2"/>
    </font>
    <font>
      <b/>
      <u/>
      <sz val="20"/>
      <color theme="1"/>
      <name val="Arial"/>
      <family val="2"/>
    </font>
    <font>
      <b/>
      <sz val="8"/>
      <name val="Arial"/>
      <family val="2"/>
    </font>
    <font>
      <b/>
      <sz val="16"/>
      <color rgb="FF0070C0"/>
      <name val="Arial"/>
      <family val="2"/>
    </font>
    <font>
      <b/>
      <sz val="14"/>
      <color rgb="FFFF0000"/>
      <name val="Wingdings"/>
      <charset val="2"/>
    </font>
    <font>
      <sz val="12"/>
      <color rgb="FFFF0000"/>
      <name val="Arial"/>
      <family val="2"/>
    </font>
    <font>
      <b/>
      <u/>
      <sz val="16"/>
      <color rgb="FF00B050"/>
      <name val="Arial"/>
      <family val="2"/>
    </font>
    <font>
      <sz val="18"/>
      <color rgb="FFFF0000"/>
      <name val="Arial"/>
      <family val="2"/>
    </font>
    <font>
      <sz val="20"/>
      <color rgb="FFFF0000"/>
      <name val="Wingdings"/>
      <charset val="2"/>
    </font>
    <font>
      <sz val="20"/>
      <color rgb="FF0070C0"/>
      <name val="Wingdings"/>
      <charset val="2"/>
    </font>
    <font>
      <b/>
      <sz val="18"/>
      <color rgb="FF0070C0"/>
      <name val="Arial"/>
      <family val="2"/>
    </font>
    <font>
      <sz val="8"/>
      <name val="Arial"/>
      <family val="2"/>
    </font>
    <font>
      <sz val="18"/>
      <name val="Wingdings"/>
      <charset val="2"/>
    </font>
    <font>
      <sz val="18"/>
      <color theme="1"/>
      <name val="Wingdings"/>
      <charset val="2"/>
    </font>
    <font>
      <sz val="16"/>
      <color rgb="FF7030A0"/>
      <name val="Arial"/>
      <family val="2"/>
    </font>
    <font>
      <b/>
      <sz val="20"/>
      <color rgb="FF7030A0"/>
      <name val="Wingdings"/>
      <charset val="2"/>
    </font>
    <font>
      <b/>
      <sz val="20"/>
      <color rgb="FF7030A0"/>
      <name val="Arial"/>
      <family val="2"/>
    </font>
    <font>
      <b/>
      <sz val="22"/>
      <color rgb="FF7030A0"/>
      <name val="Wingdings"/>
      <charset val="2"/>
    </font>
    <font>
      <b/>
      <sz val="22"/>
      <color rgb="FF7030A0"/>
      <name val="Arial"/>
      <family val="2"/>
    </font>
    <font>
      <sz val="18"/>
      <name val="Arial"/>
      <family val="2"/>
    </font>
    <font>
      <sz val="18"/>
      <color rgb="FF0070C0"/>
      <name val="Arial"/>
      <family val="2"/>
    </font>
    <font>
      <b/>
      <sz val="20"/>
      <color rgb="FF0070C0"/>
      <name val="Wingdings"/>
      <charset val="2"/>
    </font>
    <font>
      <b/>
      <sz val="20"/>
      <color rgb="FF0070C0"/>
      <name val="Arial"/>
      <family val="2"/>
    </font>
    <font>
      <sz val="20"/>
      <color rgb="FF0070C0"/>
      <name val="Arial"/>
      <family val="2"/>
    </font>
    <font>
      <b/>
      <sz val="22"/>
      <color rgb="FF0070C0"/>
      <name val="Arial"/>
      <family val="2"/>
    </font>
    <font>
      <b/>
      <sz val="24"/>
      <color rgb="FF0070C0"/>
      <name val="Wingdings"/>
      <charset val="2"/>
    </font>
    <font>
      <b/>
      <sz val="24"/>
      <color rgb="FF0070C0"/>
      <name val="Arial"/>
      <family val="2"/>
    </font>
    <font>
      <b/>
      <sz val="20"/>
      <color rgb="FFFF0000"/>
      <name val="Arial"/>
      <family val="2"/>
    </font>
    <font>
      <sz val="9"/>
      <color theme="1"/>
      <name val="Arial"/>
      <family val="2"/>
    </font>
    <font>
      <b/>
      <sz val="22"/>
      <color theme="1"/>
      <name val="Arial"/>
      <family val="2"/>
    </font>
    <font>
      <b/>
      <sz val="24"/>
      <color rgb="FFFF0000"/>
      <name val="Arial"/>
      <family val="2"/>
    </font>
    <font>
      <b/>
      <sz val="20"/>
      <color theme="1"/>
      <name val="Wingdings"/>
      <charset val="2"/>
    </font>
    <font>
      <b/>
      <u/>
      <sz val="22"/>
      <color rgb="FFFF0000"/>
      <name val="Arial"/>
      <family val="2"/>
    </font>
    <font>
      <b/>
      <u/>
      <sz val="20"/>
      <color rgb="FFFF0000"/>
      <name val="Arial"/>
      <family val="2"/>
    </font>
    <font>
      <b/>
      <sz val="28"/>
      <name val="Arial"/>
      <family val="2"/>
    </font>
    <font>
      <sz val="20"/>
      <name val="Arial"/>
      <family val="2"/>
    </font>
    <font>
      <b/>
      <sz val="10"/>
      <name val="Arial"/>
      <family val="2"/>
    </font>
    <font>
      <b/>
      <sz val="14"/>
      <name val="Arial"/>
      <family val="2"/>
    </font>
    <font>
      <b/>
      <sz val="19"/>
      <color rgb="FF7030A0"/>
      <name val="Arial"/>
      <family val="2"/>
    </font>
    <font>
      <sz val="19"/>
      <color rgb="FF7030A0"/>
      <name val="Arial"/>
      <family val="2"/>
    </font>
    <font>
      <b/>
      <sz val="16"/>
      <color rgb="FFFF0000"/>
      <name val="Wingdings"/>
      <charset val="2"/>
    </font>
    <font>
      <b/>
      <sz val="11.5"/>
      <color rgb="FF00B050"/>
      <name val="Arial"/>
      <family val="2"/>
    </font>
    <font>
      <b/>
      <sz val="11.5"/>
      <color rgb="FF00B050"/>
      <name val="Wingdings"/>
      <charset val="2"/>
    </font>
    <font>
      <b/>
      <sz val="12"/>
      <color rgb="FFFF0000"/>
      <name val="Arial"/>
      <family val="2"/>
    </font>
    <font>
      <sz val="15"/>
      <color theme="1"/>
      <name val="Arial"/>
      <family val="2"/>
    </font>
    <font>
      <b/>
      <sz val="10"/>
      <color rgb="FF00B050"/>
      <name val="Arial"/>
      <family val="2"/>
    </font>
    <font>
      <b/>
      <sz val="10"/>
      <color rgb="FF00B050"/>
      <name val="Wingdings"/>
      <charset val="2"/>
    </font>
    <font>
      <sz val="10"/>
      <color rgb="FF00B050"/>
      <name val="Arial"/>
      <family val="2"/>
    </font>
    <font>
      <b/>
      <sz val="12"/>
      <color rgb="FF0070C0"/>
      <name val="Arial"/>
      <family val="2"/>
    </font>
    <font>
      <sz val="14"/>
      <color rgb="FFFF0000"/>
      <name val="Arial"/>
      <family val="2"/>
    </font>
    <font>
      <sz val="9"/>
      <name val="Arial"/>
      <family val="2"/>
    </font>
    <font>
      <b/>
      <sz val="15"/>
      <color rgb="FFFF0000"/>
      <name val="Wingdings"/>
      <charset val="2"/>
    </font>
    <font>
      <b/>
      <sz val="15"/>
      <color rgb="FFFF0000"/>
      <name val="Arial"/>
      <family val="2"/>
    </font>
    <font>
      <sz val="16"/>
      <color rgb="FFFF0000"/>
      <name val="Arial"/>
      <family val="2"/>
    </font>
    <font>
      <b/>
      <sz val="10"/>
      <color rgb="FFFF0000"/>
      <name val="Arial"/>
      <family val="2"/>
    </font>
    <font>
      <b/>
      <sz val="13.5"/>
      <name val="Arial"/>
      <family val="2"/>
    </font>
    <font>
      <b/>
      <sz val="14"/>
      <name val="Wingdings"/>
      <charset val="2"/>
    </font>
    <font>
      <sz val="13.5"/>
      <color theme="1"/>
      <name val="Arial"/>
      <family val="2"/>
    </font>
    <font>
      <sz val="13.5"/>
      <color theme="1"/>
      <name val="Wingdings"/>
      <charset val="2"/>
    </font>
    <font>
      <b/>
      <sz val="8"/>
      <color theme="1"/>
      <name val="Arial"/>
      <family val="2"/>
    </font>
    <font>
      <b/>
      <sz val="18"/>
      <color rgb="FF0070C0"/>
      <name val="Wingdings"/>
      <charset val="2"/>
    </font>
    <font>
      <b/>
      <sz val="21"/>
      <name val="Arial"/>
      <family val="2"/>
    </font>
    <font>
      <sz val="10"/>
      <color theme="1"/>
      <name val="Arial"/>
      <family val="2"/>
    </font>
    <font>
      <b/>
      <sz val="8"/>
      <color rgb="FFFF0000"/>
      <name val="Arial"/>
      <family val="2"/>
    </font>
    <font>
      <sz val="16"/>
      <color theme="0"/>
      <name val="Arial"/>
      <family val="2"/>
    </font>
    <font>
      <sz val="16"/>
      <color rgb="FF0070C0"/>
      <name val="Wingdings"/>
      <charset val="2"/>
    </font>
    <font>
      <sz val="16"/>
      <color rgb="FF0070C0"/>
      <name val="Arial"/>
      <family val="2"/>
    </font>
    <font>
      <sz val="16"/>
      <color rgb="FFFF0000"/>
      <name val="Wingdings"/>
      <charset val="2"/>
    </font>
    <font>
      <sz val="14"/>
      <name val="Wingdings"/>
      <charset val="2"/>
    </font>
    <font>
      <sz val="18"/>
      <color rgb="FF7030A0"/>
      <name val="Arial"/>
      <family val="2"/>
    </font>
    <font>
      <b/>
      <sz val="18"/>
      <color rgb="FF7030A0"/>
      <name val="Wingdings"/>
      <charset val="2"/>
    </font>
    <font>
      <b/>
      <sz val="19"/>
      <color rgb="FF7030A0"/>
      <name val="Wingdings"/>
      <charset val="2"/>
    </font>
    <font>
      <b/>
      <sz val="14"/>
      <color theme="1"/>
      <name val="Wingdings"/>
      <charset val="2"/>
    </font>
    <font>
      <sz val="10.5"/>
      <color theme="1"/>
      <name val="Arial"/>
      <family val="2"/>
    </font>
    <font>
      <b/>
      <sz val="10.5"/>
      <color theme="1"/>
      <name val="Arial"/>
      <family val="2"/>
    </font>
    <font>
      <b/>
      <sz val="12"/>
      <color rgb="FF00B050"/>
      <name val="Arial"/>
      <family val="2"/>
    </font>
    <font>
      <b/>
      <sz val="12"/>
      <color rgb="FF00B050"/>
      <name val="Wingdings"/>
      <charset val="2"/>
    </font>
    <font>
      <sz val="12"/>
      <color rgb="FF00B050"/>
      <name val="Arial"/>
      <family val="2"/>
    </font>
    <font>
      <sz val="4"/>
      <name val="Arial"/>
      <family val="2"/>
    </font>
    <font>
      <sz val="8"/>
      <color rgb="FFFF0000"/>
      <name val="Arial"/>
      <family val="2"/>
    </font>
    <font>
      <sz val="18"/>
      <color rgb="FF0070C0"/>
      <name val="Wingdings"/>
      <charset val="2"/>
    </font>
    <font>
      <b/>
      <u/>
      <sz val="18"/>
      <color rgb="FF7030A0"/>
      <name val="Arial"/>
      <family val="2"/>
    </font>
    <font>
      <b/>
      <sz val="17"/>
      <color rgb="FF7030A0"/>
      <name val="Arial"/>
      <family val="2"/>
    </font>
    <font>
      <sz val="17"/>
      <color rgb="FF7030A0"/>
      <name val="Arial"/>
      <family val="2"/>
    </font>
    <font>
      <b/>
      <sz val="17"/>
      <color rgb="FF7030A0"/>
      <name val="Wingdings"/>
      <charset val="2"/>
    </font>
    <font>
      <b/>
      <sz val="16.5"/>
      <color rgb="FFFF0000"/>
      <name val="Arial"/>
      <family val="2"/>
    </font>
    <font>
      <sz val="12"/>
      <color theme="1"/>
      <name val="Wingdings"/>
      <charset val="2"/>
    </font>
    <font>
      <sz val="10"/>
      <color theme="1"/>
      <name val="Wingdings"/>
      <charset val="2"/>
    </font>
    <font>
      <sz val="11"/>
      <color rgb="FFFF0000"/>
      <name val="Arial"/>
      <family val="2"/>
    </font>
    <font>
      <sz val="11"/>
      <color theme="0"/>
      <name val="Arial"/>
      <family val="2"/>
    </font>
    <font>
      <sz val="11"/>
      <color rgb="FF0070C0"/>
      <name val="Arial"/>
      <family val="2"/>
    </font>
    <font>
      <sz val="11"/>
      <color rgb="FF00B050"/>
      <name val="Arial"/>
      <family val="2"/>
    </font>
    <font>
      <sz val="12"/>
      <color rgb="FF0070C0"/>
      <name val="Arial"/>
      <family val="2"/>
    </font>
    <font>
      <sz val="10"/>
      <color rgb="FFFF0000"/>
      <name val="Arial"/>
      <family val="2"/>
    </font>
    <font>
      <b/>
      <sz val="16"/>
      <name val="Wingdings"/>
      <charset val="2"/>
    </font>
    <font>
      <b/>
      <sz val="11"/>
      <color theme="0"/>
      <name val="Arial"/>
      <family val="2"/>
    </font>
    <font>
      <b/>
      <sz val="8"/>
      <color theme="0"/>
      <name val="Arial"/>
      <family val="2"/>
    </font>
    <font>
      <b/>
      <sz val="11"/>
      <color theme="1"/>
      <name val="Arial"/>
      <family val="2"/>
    </font>
    <font>
      <sz val="11"/>
      <color theme="1"/>
      <name val="Wingdings"/>
      <charset val="2"/>
    </font>
    <font>
      <b/>
      <sz val="22"/>
      <color rgb="FF0070C0"/>
      <name val="Wingdings"/>
      <charset val="2"/>
    </font>
    <font>
      <b/>
      <sz val="32"/>
      <color rgb="FFFF0000"/>
      <name val="Arial"/>
      <family val="2"/>
    </font>
    <font>
      <b/>
      <u/>
      <sz val="32"/>
      <color rgb="FFFF0000"/>
      <name val="Arial"/>
      <family val="2"/>
    </font>
    <font>
      <b/>
      <sz val="32"/>
      <color rgb="FFFF0000"/>
      <name val="Wingdings"/>
      <charset val="2"/>
    </font>
    <font>
      <b/>
      <sz val="15"/>
      <color rgb="FF0070C0"/>
      <name val="Arial"/>
      <family val="2"/>
    </font>
    <font>
      <b/>
      <sz val="26"/>
      <color rgb="FFFF0000"/>
      <name val="Arial"/>
      <family val="2"/>
    </font>
    <font>
      <b/>
      <sz val="16"/>
      <color rgb="FF00B050"/>
      <name val="Arial"/>
      <family val="2"/>
    </font>
    <font>
      <sz val="10"/>
      <color rgb="FF0070C0"/>
      <name val="Arial"/>
      <family val="2"/>
    </font>
    <font>
      <b/>
      <sz val="14"/>
      <color rgb="FF0070C0"/>
      <name val="Arial"/>
      <family val="2"/>
    </font>
    <font>
      <b/>
      <sz val="14"/>
      <color rgb="FF00B050"/>
      <name val="Arial"/>
      <family val="2"/>
    </font>
    <font>
      <b/>
      <sz val="12"/>
      <name val="Arial"/>
      <family val="2"/>
    </font>
    <font>
      <sz val="10"/>
      <color rgb="FF0070C0"/>
      <name val="Wingdings"/>
      <charset val="2"/>
    </font>
    <font>
      <sz val="10"/>
      <color rgb="FF00B050"/>
      <name val="Wingdings"/>
      <charset val="2"/>
    </font>
    <font>
      <b/>
      <sz val="12"/>
      <name val="Wingdings"/>
      <charset val="2"/>
    </font>
    <font>
      <b/>
      <sz val="12"/>
      <color rgb="FF0070C0"/>
      <name val="Wingdings"/>
      <charset val="2"/>
    </font>
    <font>
      <sz val="4"/>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bottom style="thin">
        <color indexed="64"/>
      </bottom>
      <diagonal/>
    </border>
    <border>
      <left/>
      <right style="thick">
        <color indexed="64"/>
      </right>
      <top/>
      <bottom/>
      <diagonal/>
    </border>
    <border>
      <left style="thick">
        <color indexed="64"/>
      </left>
      <right/>
      <top/>
      <bottom/>
      <diagonal/>
    </border>
  </borders>
  <cellStyleXfs count="2">
    <xf numFmtId="0" fontId="0" fillId="0" borderId="0"/>
    <xf numFmtId="0" fontId="56" fillId="0" borderId="0" applyNumberFormat="0" applyFill="0" applyBorder="0" applyAlignment="0" applyProtection="0"/>
  </cellStyleXfs>
  <cellXfs count="493">
    <xf numFmtId="0" fontId="0" fillId="0" borderId="0" xfId="0"/>
    <xf numFmtId="0" fontId="22" fillId="0" borderId="0" xfId="0" applyFont="1" applyAlignment="1" applyProtection="1">
      <alignment horizontal="center" vertical="center"/>
    </xf>
    <xf numFmtId="0" fontId="10" fillId="0" borderId="0" xfId="0" applyFont="1" applyProtection="1"/>
    <xf numFmtId="0" fontId="11" fillId="0" borderId="0" xfId="0" applyFont="1" applyProtection="1"/>
    <xf numFmtId="0" fontId="15" fillId="0" borderId="0" xfId="0" applyFont="1" applyProtection="1"/>
    <xf numFmtId="0" fontId="14" fillId="0" borderId="0" xfId="0" applyFont="1" applyAlignment="1" applyProtection="1">
      <alignment vertical="top"/>
    </xf>
    <xf numFmtId="0" fontId="15" fillId="0" borderId="0" xfId="0" applyFont="1" applyAlignment="1" applyProtection="1">
      <alignment vertical="center"/>
    </xf>
    <xf numFmtId="0" fontId="15" fillId="0" borderId="0" xfId="0" applyFont="1" applyAlignment="1" applyProtection="1">
      <alignment horizontal="right" vertical="center"/>
    </xf>
    <xf numFmtId="0" fontId="35" fillId="0" borderId="0" xfId="0" applyFont="1" applyAlignment="1" applyProtection="1">
      <alignment horizontal="left" vertical="center"/>
    </xf>
    <xf numFmtId="0" fontId="14" fillId="0" borderId="0" xfId="0" applyFont="1" applyAlignment="1" applyProtection="1">
      <alignment wrapText="1"/>
    </xf>
    <xf numFmtId="0" fontId="14" fillId="0" borderId="0" xfId="0" applyFont="1" applyAlignment="1" applyProtection="1">
      <alignment vertical="top" wrapText="1"/>
    </xf>
    <xf numFmtId="0" fontId="34" fillId="0" borderId="0" xfId="0" applyFont="1" applyProtection="1"/>
    <xf numFmtId="0" fontId="23" fillId="0" borderId="0" xfId="0" applyFont="1" applyAlignment="1" applyProtection="1">
      <alignment vertical="center" wrapText="1"/>
    </xf>
    <xf numFmtId="0" fontId="40" fillId="0" borderId="0" xfId="0" applyFont="1" applyProtection="1"/>
    <xf numFmtId="0" fontId="41" fillId="0" borderId="0" xfId="0" applyFont="1" applyProtection="1"/>
    <xf numFmtId="0" fontId="34" fillId="0" borderId="0" xfId="0" applyFont="1" applyAlignment="1" applyProtection="1">
      <alignment vertical="center"/>
    </xf>
    <xf numFmtId="0" fontId="14" fillId="3" borderId="1" xfId="0" applyFont="1" applyFill="1" applyBorder="1" applyAlignment="1" applyProtection="1">
      <alignment horizontal="center" vertical="center"/>
    </xf>
    <xf numFmtId="0" fontId="25" fillId="0" borderId="0" xfId="0" applyFont="1" applyProtection="1"/>
    <xf numFmtId="0" fontId="37" fillId="0" borderId="0" xfId="0" applyFont="1" applyProtection="1"/>
    <xf numFmtId="0" fontId="25" fillId="0" borderId="0" xfId="0" applyFont="1" applyAlignment="1" applyProtection="1">
      <alignment vertical="top"/>
    </xf>
    <xf numFmtId="0" fontId="11" fillId="0" borderId="0" xfId="0" applyFont="1" applyAlignment="1" applyProtection="1">
      <alignment vertical="top"/>
    </xf>
    <xf numFmtId="0" fontId="35" fillId="0" borderId="0" xfId="0" applyFont="1" applyAlignment="1" applyProtection="1">
      <alignment vertical="top"/>
    </xf>
    <xf numFmtId="0" fontId="15" fillId="0" borderId="0" xfId="0" applyFont="1" applyAlignment="1" applyProtection="1">
      <alignment vertical="top"/>
    </xf>
    <xf numFmtId="0" fontId="35" fillId="0" borderId="0" xfId="0" applyFont="1" applyProtection="1"/>
    <xf numFmtId="0" fontId="22" fillId="0" borderId="0" xfId="0" applyFont="1" applyProtection="1"/>
    <xf numFmtId="0" fontId="45" fillId="0" borderId="0" xfId="0" applyFont="1" applyProtection="1"/>
    <xf numFmtId="0" fontId="12" fillId="0" borderId="0" xfId="0" applyFont="1" applyBorder="1" applyAlignment="1" applyProtection="1">
      <alignment vertical="center"/>
    </xf>
    <xf numFmtId="0" fontId="48" fillId="0" borderId="0" xfId="0" applyFont="1" applyAlignment="1" applyProtection="1">
      <alignment horizontal="left" vertical="center"/>
    </xf>
    <xf numFmtId="0" fontId="26" fillId="0" borderId="0" xfId="0" applyFont="1" applyAlignment="1" applyProtection="1"/>
    <xf numFmtId="0" fontId="11" fillId="0" borderId="0" xfId="0" applyFont="1" applyAlignment="1" applyProtection="1">
      <alignment vertical="center"/>
    </xf>
    <xf numFmtId="0" fontId="23" fillId="0" borderId="0" xfId="0" applyFont="1" applyAlignment="1" applyProtection="1">
      <alignment horizontal="center" vertical="center"/>
    </xf>
    <xf numFmtId="0" fontId="17" fillId="0" borderId="0" xfId="0" applyFont="1" applyAlignment="1" applyProtection="1">
      <alignment wrapText="1"/>
    </xf>
    <xf numFmtId="0" fontId="17" fillId="0" borderId="0" xfId="0" applyFont="1" applyAlignment="1" applyProtection="1">
      <alignment vertical="center" wrapText="1"/>
    </xf>
    <xf numFmtId="0" fontId="10" fillId="0" borderId="0" xfId="0" applyFont="1" applyAlignment="1" applyProtection="1">
      <alignment vertical="center"/>
    </xf>
    <xf numFmtId="14" fontId="51" fillId="0" borderId="0" xfId="0" applyNumberFormat="1" applyFont="1" applyFill="1" applyBorder="1" applyAlignment="1" applyProtection="1">
      <alignment vertical="top"/>
      <protection locked="0"/>
    </xf>
    <xf numFmtId="0" fontId="16" fillId="0" borderId="0" xfId="0" applyFont="1" applyAlignment="1" applyProtection="1">
      <alignment horizontal="right" vertical="center"/>
    </xf>
    <xf numFmtId="0" fontId="16" fillId="0" borderId="0" xfId="0" applyFont="1" applyAlignment="1" applyProtection="1">
      <alignment vertical="top"/>
    </xf>
    <xf numFmtId="0" fontId="11" fillId="0" borderId="0" xfId="0" applyFont="1" applyAlignment="1" applyProtection="1">
      <alignment horizontal="right" vertical="center"/>
    </xf>
    <xf numFmtId="0" fontId="28" fillId="0" borderId="12" xfId="0" applyFont="1" applyBorder="1" applyAlignment="1" applyProtection="1">
      <alignment horizontal="right" vertical="center"/>
    </xf>
    <xf numFmtId="0" fontId="53" fillId="0" borderId="0" xfId="0" applyFont="1" applyAlignment="1" applyProtection="1">
      <alignment vertical="center"/>
    </xf>
    <xf numFmtId="2" fontId="18" fillId="7" borderId="6" xfId="0" applyNumberFormat="1" applyFont="1" applyFill="1" applyBorder="1" applyAlignment="1" applyProtection="1">
      <alignment horizontal="center" vertical="center"/>
    </xf>
    <xf numFmtId="0" fontId="18" fillId="7" borderId="7" xfId="0" applyFont="1" applyFill="1" applyBorder="1" applyAlignment="1" applyProtection="1">
      <alignment horizontal="left" vertical="center" wrapText="1"/>
    </xf>
    <xf numFmtId="49" fontId="12" fillId="0" borderId="28" xfId="0" applyNumberFormat="1" applyFont="1" applyBorder="1" applyAlignment="1" applyProtection="1">
      <alignment horizontal="center" vertical="center"/>
      <protection locked="0"/>
    </xf>
    <xf numFmtId="0" fontId="11" fillId="0" borderId="0" xfId="0" applyFont="1" applyAlignment="1" applyProtection="1">
      <alignment shrinkToFit="1"/>
    </xf>
    <xf numFmtId="0" fontId="25" fillId="0" borderId="0" xfId="0" applyFont="1" applyAlignment="1" applyProtection="1">
      <alignment vertical="center"/>
    </xf>
    <xf numFmtId="0" fontId="47" fillId="0" borderId="0" xfId="0" applyFont="1" applyAlignment="1" applyProtection="1">
      <alignment vertical="top"/>
    </xf>
    <xf numFmtId="0" fontId="37" fillId="0" borderId="0" xfId="0" applyFont="1" applyFill="1" applyAlignment="1" applyProtection="1">
      <alignment vertical="center" textRotation="90" wrapText="1"/>
    </xf>
    <xf numFmtId="0" fontId="48" fillId="0" borderId="0" xfId="0" applyFont="1" applyAlignment="1" applyProtection="1">
      <alignment vertical="top" wrapText="1"/>
    </xf>
    <xf numFmtId="0" fontId="52" fillId="0" borderId="0" xfId="0" applyFont="1" applyAlignment="1" applyProtection="1">
      <alignment horizontal="right" vertical="top"/>
    </xf>
    <xf numFmtId="0" fontId="40" fillId="0" borderId="0" xfId="0" applyFont="1" applyAlignment="1" applyProtection="1">
      <alignment vertical="center"/>
    </xf>
    <xf numFmtId="0" fontId="14" fillId="4" borderId="1" xfId="0" applyFont="1" applyFill="1" applyBorder="1" applyAlignment="1" applyProtection="1">
      <alignment horizontal="center" vertical="center"/>
    </xf>
    <xf numFmtId="0" fontId="25" fillId="0" borderId="0" xfId="0" applyFont="1" applyAlignment="1" applyProtection="1">
      <alignment horizontal="center" vertical="center"/>
    </xf>
    <xf numFmtId="0" fontId="60" fillId="0" borderId="0" xfId="0" applyFont="1" applyAlignment="1" applyProtection="1">
      <alignment horizontal="center" vertical="center"/>
    </xf>
    <xf numFmtId="0" fontId="60" fillId="0" borderId="0" xfId="0" applyFont="1" applyProtection="1"/>
    <xf numFmtId="0" fontId="14" fillId="0" borderId="12" xfId="0" applyFont="1" applyBorder="1" applyAlignment="1" applyProtection="1">
      <alignment horizontal="right" vertical="center"/>
    </xf>
    <xf numFmtId="0" fontId="14" fillId="0" borderId="0" xfId="0" applyFont="1" applyAlignment="1" applyProtection="1">
      <alignment horizontal="right" vertical="center"/>
    </xf>
    <xf numFmtId="0" fontId="28" fillId="0" borderId="0" xfId="0" applyFont="1" applyAlignment="1" applyProtection="1">
      <alignment horizontal="left" vertical="center"/>
    </xf>
    <xf numFmtId="0" fontId="67" fillId="0" borderId="0" xfId="0" applyFont="1" applyAlignment="1" applyProtection="1">
      <alignment horizontal="right" vertical="center"/>
    </xf>
    <xf numFmtId="0" fontId="13" fillId="0" borderId="0" xfId="0" applyFont="1" applyAlignment="1" applyProtection="1">
      <alignment wrapText="1"/>
    </xf>
    <xf numFmtId="0" fontId="11" fillId="0" borderId="0" xfId="0" applyFont="1" applyAlignment="1" applyProtection="1"/>
    <xf numFmtId="0" fontId="84" fillId="2" borderId="1" xfId="0" applyFont="1" applyFill="1" applyBorder="1" applyAlignment="1" applyProtection="1">
      <alignment horizontal="left" vertical="center" wrapText="1"/>
    </xf>
    <xf numFmtId="0" fontId="20" fillId="0" borderId="0" xfId="0" applyFont="1" applyAlignment="1" applyProtection="1">
      <alignment vertical="center" wrapText="1"/>
    </xf>
    <xf numFmtId="0" fontId="45" fillId="0" borderId="0" xfId="0" applyFont="1" applyAlignment="1" applyProtection="1">
      <alignment vertical="center"/>
    </xf>
    <xf numFmtId="0" fontId="67" fillId="0" borderId="0" xfId="0" applyFont="1" applyAlignment="1" applyProtection="1">
      <alignment horizontal="center" vertical="center"/>
    </xf>
    <xf numFmtId="0" fontId="53" fillId="0" borderId="0" xfId="0" applyFont="1" applyAlignment="1" applyProtection="1"/>
    <xf numFmtId="0" fontId="15" fillId="0" borderId="0" xfId="0" applyFont="1" applyAlignment="1" applyProtection="1"/>
    <xf numFmtId="0" fontId="14" fillId="0" borderId="0" xfId="0" applyFont="1" applyAlignment="1" applyProtection="1"/>
    <xf numFmtId="0" fontId="90" fillId="0" borderId="0" xfId="0" applyFont="1" applyFill="1" applyBorder="1" applyAlignment="1" applyProtection="1">
      <alignment vertical="center"/>
    </xf>
    <xf numFmtId="0" fontId="41" fillId="0" borderId="13" xfId="0" applyFont="1" applyBorder="1" applyAlignment="1" applyProtection="1">
      <alignment vertical="center"/>
    </xf>
    <xf numFmtId="0" fontId="13" fillId="0" borderId="0" xfId="0" applyFont="1" applyAlignment="1" applyProtection="1">
      <alignment vertical="top" wrapText="1"/>
    </xf>
    <xf numFmtId="0" fontId="26" fillId="0" borderId="0" xfId="0" applyFont="1" applyAlignment="1" applyProtection="1">
      <alignment wrapText="1"/>
    </xf>
    <xf numFmtId="0" fontId="12" fillId="0" borderId="0" xfId="0" applyFont="1" applyAlignment="1" applyProtection="1">
      <alignment horizontal="left" vertical="center"/>
    </xf>
    <xf numFmtId="0" fontId="84" fillId="0" borderId="0" xfId="0" applyFont="1" applyAlignment="1" applyProtection="1">
      <alignment vertical="top"/>
    </xf>
    <xf numFmtId="0" fontId="14" fillId="0" borderId="0" xfId="0" applyFont="1" applyFill="1" applyAlignment="1" applyProtection="1">
      <alignment horizontal="left" vertical="center"/>
    </xf>
    <xf numFmtId="0" fontId="92" fillId="0" borderId="0" xfId="0" applyFont="1" applyAlignment="1" applyProtection="1">
      <alignment horizontal="left" vertical="center"/>
    </xf>
    <xf numFmtId="0" fontId="15" fillId="0" borderId="0" xfId="0" applyFont="1" applyAlignment="1">
      <alignment vertical="top"/>
    </xf>
    <xf numFmtId="0" fontId="10" fillId="0" borderId="0" xfId="0" applyFont="1"/>
    <xf numFmtId="0" fontId="9" fillId="0" borderId="0" xfId="0" applyFont="1" applyAlignment="1" applyProtection="1">
      <alignment wrapText="1"/>
    </xf>
    <xf numFmtId="0" fontId="15" fillId="0" borderId="0" xfId="0" applyFont="1" applyAlignment="1"/>
    <xf numFmtId="0" fontId="15" fillId="0" borderId="0" xfId="0" applyFont="1" applyAlignment="1">
      <alignment horizontal="left"/>
    </xf>
    <xf numFmtId="0" fontId="15" fillId="0" borderId="0" xfId="0" applyFont="1"/>
    <xf numFmtId="0" fontId="45" fillId="0" borderId="0" xfId="0" applyFont="1" applyAlignment="1">
      <alignment vertical="top"/>
    </xf>
    <xf numFmtId="0" fontId="11" fillId="0" borderId="0" xfId="0" applyFont="1" applyAlignment="1" applyProtection="1">
      <alignment horizontal="center" vertical="center"/>
    </xf>
    <xf numFmtId="0" fontId="17" fillId="0" borderId="0" xfId="0" applyFont="1" applyAlignment="1" applyProtection="1">
      <alignment wrapText="1"/>
      <protection locked="0"/>
    </xf>
    <xf numFmtId="0" fontId="10" fillId="0" borderId="0" xfId="0" applyFont="1" applyProtection="1">
      <protection locked="0"/>
    </xf>
    <xf numFmtId="0" fontId="17"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3" fillId="0" borderId="0" xfId="0" applyFont="1" applyAlignment="1" applyProtection="1">
      <alignment vertical="top" wrapText="1"/>
      <protection locked="0"/>
    </xf>
    <xf numFmtId="0" fontId="119" fillId="0" borderId="0" xfId="0" applyFont="1" applyAlignment="1" applyProtection="1">
      <alignment horizontal="center" vertical="center"/>
    </xf>
    <xf numFmtId="0" fontId="14" fillId="4" borderId="24" xfId="0" applyFont="1" applyFill="1" applyBorder="1" applyAlignment="1" applyProtection="1">
      <alignment horizontal="center" vertical="center" wrapText="1"/>
    </xf>
    <xf numFmtId="164" fontId="14" fillId="4" borderId="1" xfId="0" applyNumberFormat="1"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4" fillId="4" borderId="28" xfId="0" applyFont="1" applyFill="1" applyBorder="1" applyAlignment="1" applyProtection="1">
      <alignment horizontal="center" vertical="center" wrapText="1"/>
    </xf>
    <xf numFmtId="0" fontId="28" fillId="0" borderId="0" xfId="0" applyFont="1" applyAlignment="1" applyProtection="1">
      <alignment horizontal="left" vertical="center"/>
    </xf>
    <xf numFmtId="0" fontId="92" fillId="0" borderId="0" xfId="0" applyFont="1" applyAlignment="1" applyProtection="1">
      <alignment horizontal="left" vertical="center"/>
    </xf>
    <xf numFmtId="0" fontId="26" fillId="0" borderId="0" xfId="0" applyFont="1" applyAlignment="1" applyProtection="1">
      <alignment vertical="top"/>
    </xf>
    <xf numFmtId="0" fontId="8" fillId="0" borderId="0" xfId="0" applyFont="1" applyProtection="1"/>
    <xf numFmtId="0" fontId="10" fillId="0" borderId="38" xfId="0" applyFont="1" applyBorder="1" applyProtection="1">
      <protection locked="0"/>
    </xf>
    <xf numFmtId="0" fontId="10" fillId="0" borderId="39" xfId="0" applyFont="1" applyBorder="1" applyProtection="1">
      <protection locked="0"/>
    </xf>
    <xf numFmtId="0" fontId="10" fillId="0" borderId="40" xfId="0" applyFont="1" applyBorder="1" applyProtection="1">
      <protection locked="0"/>
    </xf>
    <xf numFmtId="0" fontId="10" fillId="0" borderId="41" xfId="0" applyFont="1" applyBorder="1" applyProtection="1">
      <protection locked="0"/>
    </xf>
    <xf numFmtId="0" fontId="10" fillId="0" borderId="42" xfId="0" applyFont="1" applyBorder="1" applyProtection="1">
      <protection locked="0"/>
    </xf>
    <xf numFmtId="0" fontId="10" fillId="0" borderId="43" xfId="0" applyFont="1" applyBorder="1" applyProtection="1">
      <protection locked="0"/>
    </xf>
    <xf numFmtId="0" fontId="10" fillId="0" borderId="44" xfId="0" applyFont="1" applyBorder="1" applyProtection="1">
      <protection locked="0"/>
    </xf>
    <xf numFmtId="0" fontId="10" fillId="0" borderId="45" xfId="0" applyFont="1" applyBorder="1" applyProtection="1">
      <protection locked="0"/>
    </xf>
    <xf numFmtId="0" fontId="10" fillId="0" borderId="0" xfId="0" applyFont="1" applyBorder="1" applyProtection="1">
      <protection locked="0"/>
    </xf>
    <xf numFmtId="0" fontId="92" fillId="0" borderId="0" xfId="0" applyFont="1" applyAlignment="1" applyProtection="1">
      <alignment vertical="top" wrapText="1"/>
    </xf>
    <xf numFmtId="0" fontId="8" fillId="0" borderId="0" xfId="0" applyFont="1" applyAlignment="1" applyProtection="1">
      <alignment vertical="center"/>
    </xf>
    <xf numFmtId="0" fontId="117" fillId="2" borderId="47" xfId="0" applyFont="1" applyFill="1" applyBorder="1" applyAlignment="1" applyProtection="1">
      <alignment horizontal="center" vertical="center" wrapText="1"/>
    </xf>
    <xf numFmtId="0" fontId="123" fillId="0" borderId="0" xfId="0" applyFont="1" applyBorder="1" applyAlignment="1" applyProtection="1">
      <alignment horizontal="left" vertical="top"/>
    </xf>
    <xf numFmtId="0" fontId="20" fillId="4" borderId="46" xfId="0" applyFont="1" applyFill="1" applyBorder="1" applyAlignment="1" applyProtection="1">
      <alignment horizontal="center" vertical="center" wrapText="1"/>
    </xf>
    <xf numFmtId="0" fontId="28" fillId="0" borderId="0" xfId="0" applyFont="1" applyAlignment="1" applyProtection="1">
      <alignment horizontal="left" vertical="center"/>
    </xf>
    <xf numFmtId="0" fontId="14" fillId="0" borderId="0" xfId="0" applyFont="1" applyAlignment="1" applyProtection="1">
      <alignment horizontal="left" vertical="center"/>
    </xf>
    <xf numFmtId="0" fontId="60" fillId="0" borderId="0" xfId="0" applyFont="1" applyFill="1" applyAlignment="1" applyProtection="1">
      <alignment horizontal="center" vertical="center"/>
    </xf>
    <xf numFmtId="0" fontId="60" fillId="0" borderId="0" xfId="0" applyFont="1" applyAlignment="1" applyProtection="1">
      <alignment horizontal="center" vertical="center" wrapText="1"/>
    </xf>
    <xf numFmtId="0" fontId="143" fillId="0" borderId="0" xfId="0" applyFont="1" applyAlignment="1" applyProtection="1">
      <alignment horizontal="center" vertical="center" wrapText="1"/>
    </xf>
    <xf numFmtId="0" fontId="144" fillId="0" borderId="0" xfId="0" applyFont="1" applyAlignment="1" applyProtection="1">
      <alignment horizontal="center" vertical="center" wrapText="1"/>
    </xf>
    <xf numFmtId="0" fontId="25" fillId="0" borderId="0" xfId="0" applyFont="1" applyFill="1" applyAlignment="1" applyProtection="1">
      <alignment horizontal="center" vertical="center"/>
    </xf>
    <xf numFmtId="0" fontId="52" fillId="0" borderId="0" xfId="0" applyFont="1" applyAlignment="1" applyProtection="1">
      <alignment horizontal="center" vertical="center" wrapText="1"/>
    </xf>
    <xf numFmtId="0" fontId="145" fillId="0" borderId="0" xfId="0" applyFont="1" applyAlignment="1" applyProtection="1">
      <alignment horizontal="center" vertical="center" wrapText="1"/>
    </xf>
    <xf numFmtId="0" fontId="146"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32" fillId="0" borderId="0" xfId="0" applyFont="1" applyFill="1" applyAlignment="1" applyProtection="1">
      <alignment horizontal="center" vertical="center"/>
    </xf>
    <xf numFmtId="0" fontId="147" fillId="0" borderId="0" xfId="0" applyFont="1" applyFill="1" applyAlignment="1" applyProtection="1">
      <alignment horizontal="center" vertical="center"/>
    </xf>
    <xf numFmtId="0" fontId="117" fillId="0" borderId="0" xfId="0" applyFont="1" applyFill="1" applyProtection="1"/>
    <xf numFmtId="0" fontId="143" fillId="0" borderId="0" xfId="0" applyFont="1" applyFill="1" applyAlignment="1" applyProtection="1">
      <alignment horizontal="center" vertical="center"/>
    </xf>
    <xf numFmtId="0" fontId="148" fillId="0" borderId="0" xfId="0" applyFont="1" applyAlignment="1" applyProtection="1">
      <alignment vertical="top"/>
    </xf>
    <xf numFmtId="0" fontId="148" fillId="0" borderId="0" xfId="0" applyFont="1" applyAlignment="1" applyProtection="1">
      <alignment vertical="top" wrapText="1"/>
    </xf>
    <xf numFmtId="0" fontId="52" fillId="0" borderId="0" xfId="0" applyFont="1" applyAlignment="1" applyProtection="1">
      <alignment horizontal="center" vertical="center"/>
    </xf>
    <xf numFmtId="0" fontId="145" fillId="0" borderId="0" xfId="0" applyFont="1" applyFill="1" applyAlignment="1" applyProtection="1">
      <alignment horizontal="center" vertical="center"/>
    </xf>
    <xf numFmtId="0" fontId="143" fillId="0" borderId="0" xfId="0" applyFont="1" applyFill="1" applyAlignment="1" applyProtection="1">
      <alignment horizontal="right" vertical="center"/>
    </xf>
    <xf numFmtId="0" fontId="51" fillId="0" borderId="6" xfId="0" applyFont="1" applyFill="1" applyBorder="1" applyAlignment="1" applyProtection="1">
      <alignment vertical="center"/>
    </xf>
    <xf numFmtId="0" fontId="51" fillId="0" borderId="7" xfId="0" applyFont="1" applyFill="1" applyBorder="1" applyAlignment="1" applyProtection="1">
      <alignment vertical="center"/>
    </xf>
    <xf numFmtId="164" fontId="51" fillId="0" borderId="7" xfId="0" applyNumberFormat="1" applyFont="1" applyFill="1" applyBorder="1" applyAlignment="1" applyProtection="1">
      <alignment horizontal="center" vertical="center"/>
    </xf>
    <xf numFmtId="0" fontId="51" fillId="0" borderId="8" xfId="0" applyFont="1" applyFill="1" applyBorder="1" applyAlignment="1" applyProtection="1">
      <alignment vertical="center"/>
    </xf>
    <xf numFmtId="0" fontId="51" fillId="0" borderId="9" xfId="0" applyFont="1" applyFill="1" applyBorder="1" applyAlignment="1" applyProtection="1">
      <alignment vertical="center"/>
    </xf>
    <xf numFmtId="164" fontId="51" fillId="0" borderId="9" xfId="0" applyNumberFormat="1"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1" fontId="51" fillId="0" borderId="7" xfId="0" applyNumberFormat="1" applyFont="1" applyFill="1" applyBorder="1" applyAlignment="1" applyProtection="1">
      <alignment horizontal="center" vertical="center"/>
    </xf>
    <xf numFmtId="0" fontId="51" fillId="0" borderId="10" xfId="0" applyFont="1" applyFill="1" applyBorder="1" applyAlignment="1" applyProtection="1">
      <alignment vertical="center"/>
    </xf>
    <xf numFmtId="0" fontId="51" fillId="0" borderId="11" xfId="0" applyFont="1" applyFill="1" applyBorder="1" applyAlignment="1" applyProtection="1">
      <alignment vertical="center"/>
    </xf>
    <xf numFmtId="0" fontId="51" fillId="0" borderId="0" xfId="0" applyFont="1" applyAlignment="1" applyProtection="1">
      <alignment horizontal="center" vertical="top" wrapText="1"/>
    </xf>
    <xf numFmtId="0" fontId="25" fillId="0" borderId="0" xfId="0" applyFont="1" applyAlignment="1" applyProtection="1">
      <alignment horizontal="center" vertical="center" wrapText="1"/>
    </xf>
    <xf numFmtId="0" fontId="147" fillId="0" borderId="0" xfId="0" applyFont="1" applyAlignment="1" applyProtection="1">
      <alignment horizontal="right" vertical="center"/>
    </xf>
    <xf numFmtId="0" fontId="47" fillId="0" borderId="0" xfId="0" applyFont="1" applyAlignment="1" applyProtection="1">
      <alignment vertical="top" wrapText="1"/>
    </xf>
    <xf numFmtId="0" fontId="35" fillId="0" borderId="0" xfId="0" applyFont="1" applyAlignment="1" applyProtection="1">
      <alignment horizontal="left" vertical="center"/>
    </xf>
    <xf numFmtId="0" fontId="143" fillId="0" borderId="0" xfId="0" applyFont="1" applyAlignment="1" applyProtection="1">
      <alignment horizontal="left" vertical="center"/>
    </xf>
    <xf numFmtId="0" fontId="117" fillId="0" borderId="0" xfId="0" applyFont="1" applyBorder="1" applyAlignment="1" applyProtection="1">
      <alignment vertical="center" wrapText="1"/>
    </xf>
    <xf numFmtId="0" fontId="11" fillId="9" borderId="0" xfId="0" applyFont="1" applyFill="1" applyProtection="1"/>
    <xf numFmtId="0" fontId="82" fillId="9" borderId="0" xfId="0" applyFont="1" applyFill="1" applyBorder="1" applyAlignment="1" applyProtection="1">
      <alignment vertical="center"/>
    </xf>
    <xf numFmtId="0" fontId="82" fillId="9" borderId="0" xfId="0" applyFont="1" applyFill="1" applyAlignment="1" applyProtection="1">
      <alignment horizontal="left" vertical="center"/>
    </xf>
    <xf numFmtId="0" fontId="11" fillId="9" borderId="0" xfId="0" applyFont="1" applyFill="1" applyAlignment="1" applyProtection="1">
      <alignment vertical="top"/>
    </xf>
    <xf numFmtId="0" fontId="15" fillId="9" borderId="0" xfId="0" applyFont="1" applyFill="1" applyAlignment="1" applyProtection="1">
      <alignment vertical="top"/>
    </xf>
    <xf numFmtId="0" fontId="15" fillId="9" borderId="0" xfId="0" applyFont="1" applyFill="1" applyProtection="1"/>
    <xf numFmtId="0" fontId="71" fillId="9" borderId="0" xfId="0" applyFont="1" applyFill="1" applyAlignment="1" applyProtection="1">
      <alignment vertical="top" wrapText="1"/>
    </xf>
    <xf numFmtId="0" fontId="55" fillId="9" borderId="0" xfId="0" applyFont="1" applyFill="1" applyAlignment="1" applyProtection="1">
      <alignment vertical="center"/>
    </xf>
    <xf numFmtId="0" fontId="45" fillId="0" borderId="0" xfId="0" applyFont="1" applyFill="1" applyProtection="1"/>
    <xf numFmtId="0" fontId="82" fillId="6" borderId="0" xfId="0" applyFont="1" applyFill="1" applyAlignment="1" applyProtection="1">
      <alignment vertical="center"/>
    </xf>
    <xf numFmtId="0" fontId="23" fillId="0" borderId="0" xfId="0" applyFont="1" applyFill="1" applyAlignment="1" applyProtection="1">
      <alignment vertical="center"/>
    </xf>
    <xf numFmtId="0" fontId="85" fillId="9" borderId="0" xfId="0" applyFont="1" applyFill="1" applyAlignment="1" applyProtection="1">
      <alignment vertical="center"/>
    </xf>
    <xf numFmtId="0" fontId="84" fillId="11" borderId="1" xfId="0" applyFont="1" applyFill="1" applyBorder="1" applyAlignment="1" applyProtection="1">
      <alignment horizontal="left" vertical="center" wrapText="1"/>
    </xf>
    <xf numFmtId="0" fontId="24" fillId="11" borderId="1" xfId="0" applyFont="1" applyFill="1" applyBorder="1" applyAlignment="1" applyProtection="1">
      <alignment horizontal="center" vertical="center"/>
      <protection locked="0"/>
    </xf>
    <xf numFmtId="0" fontId="92" fillId="0" borderId="0"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4" fillId="11" borderId="1" xfId="0" applyFont="1" applyFill="1" applyBorder="1" applyAlignment="1" applyProtection="1">
      <alignment horizontal="left" vertical="center" wrapText="1"/>
    </xf>
    <xf numFmtId="0" fontId="11" fillId="0" borderId="0" xfId="0" applyFont="1" applyAlignment="1" applyProtection="1">
      <alignment horizontal="left" vertical="top" wrapText="1"/>
    </xf>
    <xf numFmtId="49" fontId="20" fillId="0" borderId="24" xfId="0" applyNumberFormat="1" applyFont="1" applyBorder="1" applyAlignment="1" applyProtection="1">
      <alignment horizontal="center" vertical="top"/>
      <protection locked="0"/>
    </xf>
    <xf numFmtId="49" fontId="20" fillId="0" borderId="1" xfId="0" applyNumberFormat="1" applyFont="1" applyBorder="1" applyAlignment="1" applyProtection="1">
      <alignment horizontal="center" vertical="top"/>
      <protection locked="0"/>
    </xf>
    <xf numFmtId="49" fontId="20" fillId="0" borderId="28" xfId="0" applyNumberFormat="1" applyFont="1" applyBorder="1" applyAlignment="1" applyProtection="1">
      <alignment horizontal="center" vertical="top"/>
      <protection locked="0"/>
    </xf>
    <xf numFmtId="0" fontId="21" fillId="0" borderId="0" xfId="0" applyFont="1" applyAlignment="1" applyProtection="1">
      <alignment horizontal="center" vertical="center"/>
    </xf>
    <xf numFmtId="49" fontId="8" fillId="2" borderId="1" xfId="0" applyNumberFormat="1" applyFont="1" applyFill="1" applyBorder="1" applyAlignment="1" applyProtection="1">
      <alignment horizontal="center" vertical="top"/>
    </xf>
    <xf numFmtId="0" fontId="12" fillId="0" borderId="0" xfId="0" applyFont="1" applyAlignment="1" applyProtection="1">
      <alignment vertical="center"/>
    </xf>
    <xf numFmtId="0" fontId="8" fillId="0" borderId="0" xfId="0" applyFont="1" applyAlignment="1" applyProtection="1">
      <alignment horizontal="left" vertical="top" wrapText="1"/>
    </xf>
    <xf numFmtId="0" fontId="25" fillId="0" borderId="0" xfId="0" applyFont="1" applyFill="1" applyProtection="1"/>
    <xf numFmtId="0" fontId="85" fillId="9" borderId="0" xfId="0" applyFont="1" applyFill="1" applyBorder="1" applyAlignment="1" applyProtection="1">
      <alignment horizontal="left" vertical="center"/>
    </xf>
    <xf numFmtId="0" fontId="159" fillId="9" borderId="0" xfId="0" applyFont="1" applyFill="1" applyBorder="1" applyAlignment="1" applyProtection="1">
      <alignment horizontal="left" vertical="center"/>
    </xf>
    <xf numFmtId="0" fontId="117" fillId="0" borderId="0" xfId="0" applyFont="1" applyAlignment="1" applyProtection="1">
      <alignment horizontal="left" vertical="top" wrapText="1"/>
    </xf>
    <xf numFmtId="0" fontId="117" fillId="0" borderId="0" xfId="0" applyFont="1" applyAlignment="1">
      <alignment vertical="top"/>
    </xf>
    <xf numFmtId="0" fontId="20" fillId="12"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20" fillId="12" borderId="1" xfId="0" applyFont="1" applyFill="1" applyBorder="1" applyAlignment="1" applyProtection="1">
      <alignment horizontal="left" vertical="center" wrapText="1"/>
      <protection locked="0"/>
    </xf>
    <xf numFmtId="49" fontId="20" fillId="12" borderId="1" xfId="0" applyNumberFormat="1" applyFont="1" applyFill="1" applyBorder="1" applyAlignment="1" applyProtection="1">
      <alignment vertical="center" wrapText="1"/>
      <protection locked="0"/>
    </xf>
    <xf numFmtId="0" fontId="56" fillId="12" borderId="1" xfId="1" applyFill="1" applyBorder="1" applyAlignment="1" applyProtection="1">
      <alignment vertical="center" wrapText="1"/>
      <protection locked="0"/>
    </xf>
    <xf numFmtId="0" fontId="11" fillId="0" borderId="0" xfId="0" applyFont="1" applyFill="1" applyProtection="1"/>
    <xf numFmtId="0" fontId="82" fillId="10" borderId="1" xfId="0" applyFont="1" applyFill="1" applyBorder="1" applyAlignment="1" applyProtection="1">
      <alignment vertical="center"/>
    </xf>
    <xf numFmtId="0" fontId="14" fillId="0" borderId="0" xfId="0" applyFont="1" applyAlignment="1" applyProtection="1">
      <alignment horizontal="left" vertical="top" wrapText="1"/>
    </xf>
    <xf numFmtId="0" fontId="14" fillId="0" borderId="0" xfId="0" applyFont="1" applyAlignment="1" applyProtection="1">
      <alignment horizontal="left" vertical="top" wrapText="1"/>
    </xf>
    <xf numFmtId="0" fontId="145" fillId="0" borderId="0" xfId="0" applyFont="1" applyAlignment="1" applyProtection="1">
      <alignment horizontal="center" vertical="center" wrapText="1"/>
    </xf>
    <xf numFmtId="0" fontId="146"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26" fillId="0" borderId="0" xfId="0" applyFont="1" applyAlignment="1" applyProtection="1">
      <alignment horizontal="left" vertical="center"/>
    </xf>
    <xf numFmtId="0" fontId="147" fillId="10" borderId="0" xfId="0" applyFont="1" applyFill="1" applyAlignment="1" applyProtection="1">
      <alignment horizontal="center" vertical="center"/>
    </xf>
    <xf numFmtId="0" fontId="143" fillId="10" borderId="0" xfId="0" applyFont="1" applyFill="1" applyAlignment="1" applyProtection="1">
      <alignment horizontal="center" vertical="center"/>
    </xf>
    <xf numFmtId="49" fontId="12" fillId="7" borderId="7" xfId="0" applyNumberFormat="1" applyFont="1" applyFill="1" applyBorder="1" applyAlignment="1" applyProtection="1">
      <alignment horizontal="center" vertical="center"/>
    </xf>
    <xf numFmtId="0" fontId="11" fillId="7" borderId="7" xfId="0" applyFont="1" applyFill="1" applyBorder="1" applyAlignment="1" applyProtection="1">
      <alignment horizontal="left" vertical="top" wrapText="1"/>
    </xf>
    <xf numFmtId="0" fontId="11" fillId="7" borderId="10"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center"/>
    </xf>
    <xf numFmtId="0" fontId="14" fillId="4" borderId="2" xfId="0" applyFont="1" applyFill="1" applyBorder="1" applyAlignment="1" applyProtection="1">
      <alignment horizontal="left" vertical="center"/>
    </xf>
    <xf numFmtId="0" fontId="23" fillId="4" borderId="3" xfId="0" applyFont="1" applyFill="1" applyBorder="1" applyAlignment="1" applyProtection="1">
      <alignment horizontal="left" vertical="center"/>
    </xf>
    <xf numFmtId="0" fontId="23" fillId="4" borderId="1"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2" fillId="0" borderId="0" xfId="0" applyFont="1" applyAlignment="1" applyProtection="1">
      <alignment horizontal="center" vertical="center" wrapText="1"/>
    </xf>
    <xf numFmtId="0" fontId="12" fillId="4" borderId="0" xfId="0" applyFont="1" applyFill="1" applyAlignment="1" applyProtection="1">
      <alignment horizontal="center" vertical="center"/>
    </xf>
    <xf numFmtId="0" fontId="14" fillId="3" borderId="2" xfId="0" applyFont="1" applyFill="1" applyBorder="1" applyAlignment="1" applyProtection="1">
      <alignment horizontal="left" vertical="center" wrapText="1"/>
    </xf>
    <xf numFmtId="0" fontId="52" fillId="0" borderId="0" xfId="0" applyFont="1" applyAlignment="1" applyProtection="1">
      <alignment horizontal="center" vertical="center" wrapText="1"/>
    </xf>
    <xf numFmtId="0" fontId="65" fillId="10" borderId="6" xfId="0" applyFont="1" applyFill="1" applyBorder="1" applyAlignment="1" applyProtection="1">
      <alignment horizontal="center" vertical="center" wrapText="1"/>
    </xf>
    <xf numFmtId="0" fontId="65" fillId="10" borderId="7" xfId="0" applyFont="1" applyFill="1" applyBorder="1" applyAlignment="1" applyProtection="1">
      <alignment horizontal="center" vertical="center" wrapText="1"/>
    </xf>
    <xf numFmtId="0" fontId="65" fillId="10" borderId="34" xfId="0" applyFont="1" applyFill="1" applyBorder="1" applyAlignment="1" applyProtection="1">
      <alignment horizontal="center" vertical="center" wrapText="1"/>
    </xf>
    <xf numFmtId="0" fontId="65" fillId="10" borderId="12" xfId="0" applyFont="1" applyFill="1" applyBorder="1" applyAlignment="1" applyProtection="1">
      <alignment horizontal="center" vertical="center" wrapText="1"/>
    </xf>
    <xf numFmtId="0" fontId="65" fillId="10" borderId="0" xfId="0" applyFont="1" applyFill="1" applyBorder="1" applyAlignment="1" applyProtection="1">
      <alignment horizontal="center" vertical="center" wrapText="1"/>
    </xf>
    <xf numFmtId="0" fontId="65" fillId="10" borderId="48" xfId="0" applyFont="1" applyFill="1" applyBorder="1" applyAlignment="1" applyProtection="1">
      <alignment horizontal="center" vertical="center" wrapText="1"/>
    </xf>
    <xf numFmtId="0" fontId="65" fillId="10" borderId="8" xfId="0" applyFont="1" applyFill="1" applyBorder="1" applyAlignment="1" applyProtection="1">
      <alignment horizontal="center" vertical="center" wrapText="1"/>
    </xf>
    <xf numFmtId="0" fontId="65" fillId="10" borderId="9" xfId="0" applyFont="1" applyFill="1" applyBorder="1" applyAlignment="1" applyProtection="1">
      <alignment horizontal="center" vertical="center" wrapText="1"/>
    </xf>
    <xf numFmtId="0" fontId="65" fillId="10" borderId="35" xfId="0" applyFont="1" applyFill="1" applyBorder="1" applyAlignment="1" applyProtection="1">
      <alignment horizontal="center" vertical="center" wrapText="1"/>
    </xf>
    <xf numFmtId="0" fontId="82" fillId="11" borderId="36" xfId="0" applyFont="1" applyFill="1" applyBorder="1" applyAlignment="1" applyProtection="1">
      <alignment horizontal="center" vertical="center" wrapText="1"/>
    </xf>
    <xf numFmtId="0" fontId="82" fillId="11" borderId="7" xfId="0" applyFont="1" applyFill="1" applyBorder="1" applyAlignment="1" applyProtection="1">
      <alignment horizontal="center" vertical="center" wrapText="1"/>
    </xf>
    <xf numFmtId="0" fontId="82" fillId="11" borderId="10" xfId="0" applyFont="1" applyFill="1" applyBorder="1" applyAlignment="1" applyProtection="1">
      <alignment horizontal="center" vertical="center" wrapText="1"/>
    </xf>
    <xf numFmtId="0" fontId="82" fillId="11" borderId="49" xfId="0" applyFont="1" applyFill="1" applyBorder="1" applyAlignment="1" applyProtection="1">
      <alignment horizontal="center" vertical="center" wrapText="1"/>
    </xf>
    <xf numFmtId="0" fontId="82" fillId="11" borderId="0" xfId="0" applyFont="1" applyFill="1" applyBorder="1" applyAlignment="1" applyProtection="1">
      <alignment horizontal="center" vertical="center" wrapText="1"/>
    </xf>
    <xf numFmtId="0" fontId="82" fillId="11" borderId="13" xfId="0" applyFont="1" applyFill="1" applyBorder="1" applyAlignment="1" applyProtection="1">
      <alignment horizontal="center" vertical="center" wrapText="1"/>
    </xf>
    <xf numFmtId="0" fontId="82" fillId="11" borderId="37" xfId="0" applyFont="1" applyFill="1" applyBorder="1" applyAlignment="1" applyProtection="1">
      <alignment horizontal="center" vertical="center" wrapText="1"/>
    </xf>
    <xf numFmtId="0" fontId="82" fillId="11" borderId="9" xfId="0" applyFont="1" applyFill="1" applyBorder="1" applyAlignment="1" applyProtection="1">
      <alignment horizontal="center" vertical="center" wrapText="1"/>
    </xf>
    <xf numFmtId="0" fontId="82" fillId="11" borderId="11" xfId="0" applyFont="1" applyFill="1" applyBorder="1" applyAlignment="1" applyProtection="1">
      <alignment horizontal="center" vertical="center" wrapText="1"/>
    </xf>
    <xf numFmtId="0" fontId="16" fillId="2" borderId="25" xfId="0" applyFont="1" applyFill="1" applyBorder="1" applyAlignment="1" applyProtection="1">
      <alignment horizontal="center" textRotation="90" wrapText="1"/>
    </xf>
    <xf numFmtId="0" fontId="16" fillId="2" borderId="26" xfId="0" applyFont="1" applyFill="1" applyBorder="1" applyAlignment="1" applyProtection="1">
      <alignment horizontal="center" textRotation="90" wrapText="1"/>
    </xf>
    <xf numFmtId="0" fontId="16" fillId="2" borderId="27" xfId="0" applyFont="1" applyFill="1" applyBorder="1" applyAlignment="1" applyProtection="1">
      <alignment horizontal="center" textRotation="90" wrapText="1"/>
    </xf>
    <xf numFmtId="0" fontId="16" fillId="2" borderId="14" xfId="0" applyFont="1" applyFill="1" applyBorder="1" applyAlignment="1" applyProtection="1">
      <alignment horizontal="center" textRotation="90" wrapText="1"/>
    </xf>
    <xf numFmtId="0" fontId="16" fillId="2" borderId="15" xfId="0" applyFont="1" applyFill="1" applyBorder="1" applyAlignment="1" applyProtection="1">
      <alignment horizontal="center" textRotation="90" wrapText="1"/>
    </xf>
    <xf numFmtId="0" fontId="16" fillId="2" borderId="16" xfId="0" applyFont="1" applyFill="1" applyBorder="1" applyAlignment="1" applyProtection="1">
      <alignment horizontal="center" textRotation="90" wrapText="1"/>
    </xf>
    <xf numFmtId="0" fontId="12" fillId="4" borderId="0" xfId="0" applyFont="1" applyFill="1" applyAlignment="1" applyProtection="1">
      <alignment horizontal="center" vertical="center" wrapText="1"/>
    </xf>
    <xf numFmtId="0" fontId="146" fillId="0" borderId="0" xfId="0" applyFont="1" applyAlignment="1" applyProtection="1">
      <alignment horizontal="center" vertical="center" wrapText="1"/>
    </xf>
    <xf numFmtId="0" fontId="145"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143" fillId="0" borderId="12" xfId="0" applyFont="1" applyBorder="1" applyAlignment="1" applyProtection="1">
      <alignment horizontal="center" vertical="center" wrapText="1"/>
    </xf>
    <xf numFmtId="0" fontId="77" fillId="10" borderId="14" xfId="0" applyFont="1" applyFill="1" applyBorder="1" applyAlignment="1" applyProtection="1">
      <alignment horizontal="center" vertical="center" wrapText="1"/>
    </xf>
    <xf numFmtId="0" fontId="77" fillId="10" borderId="16" xfId="0" applyFont="1" applyFill="1" applyBorder="1" applyAlignment="1" applyProtection="1">
      <alignment horizontal="center" vertical="center" wrapText="1"/>
    </xf>
    <xf numFmtId="0" fontId="21" fillId="0" borderId="0" xfId="0" applyFont="1" applyAlignment="1" applyProtection="1">
      <alignment horizontal="left" vertical="center"/>
    </xf>
    <xf numFmtId="0" fontId="14" fillId="2" borderId="1" xfId="0" applyFont="1" applyFill="1" applyBorder="1" applyAlignment="1" applyProtection="1">
      <alignment horizontal="right" vertical="center" wrapText="1"/>
    </xf>
    <xf numFmtId="1" fontId="14" fillId="2" borderId="3" xfId="0" applyNumberFormat="1" applyFont="1" applyFill="1" applyBorder="1" applyAlignment="1" applyProtection="1">
      <alignment horizontal="center" vertical="center"/>
    </xf>
    <xf numFmtId="1" fontId="14" fillId="2" borderId="1" xfId="0" applyNumberFormat="1" applyFont="1" applyFill="1" applyBorder="1" applyAlignment="1" applyProtection="1">
      <alignment horizontal="center" vertical="center"/>
    </xf>
    <xf numFmtId="0" fontId="58" fillId="10" borderId="6" xfId="0" applyFont="1" applyFill="1" applyBorder="1" applyAlignment="1" applyProtection="1">
      <alignment horizontal="center" vertical="center" wrapText="1"/>
    </xf>
    <xf numFmtId="0" fontId="58" fillId="10" borderId="7" xfId="0" applyFont="1" applyFill="1" applyBorder="1" applyAlignment="1" applyProtection="1">
      <alignment horizontal="center" vertical="center" wrapText="1"/>
    </xf>
    <xf numFmtId="0" fontId="12" fillId="0" borderId="5" xfId="0" applyFont="1" applyBorder="1" applyAlignment="1" applyProtection="1">
      <alignment horizontal="left" wrapText="1"/>
    </xf>
    <xf numFmtId="0" fontId="20" fillId="0" borderId="12"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164" fontId="26" fillId="4" borderId="32" xfId="0" applyNumberFormat="1" applyFont="1" applyFill="1" applyBorder="1" applyAlignment="1" applyProtection="1">
      <alignment horizontal="center" vertical="center"/>
    </xf>
    <xf numFmtId="164" fontId="26" fillId="4" borderId="33" xfId="0" applyNumberFormat="1" applyFont="1" applyFill="1" applyBorder="1" applyAlignment="1" applyProtection="1">
      <alignment horizontal="center" vertical="center"/>
    </xf>
    <xf numFmtId="0" fontId="82" fillId="6" borderId="12" xfId="0" applyFont="1" applyFill="1" applyBorder="1" applyAlignment="1" applyProtection="1">
      <alignment horizontal="center" vertical="center"/>
    </xf>
    <xf numFmtId="0" fontId="82" fillId="6" borderId="0" xfId="0" applyFont="1" applyFill="1" applyAlignment="1" applyProtection="1">
      <alignment horizontal="center" vertical="center"/>
    </xf>
    <xf numFmtId="0" fontId="82" fillId="6" borderId="13" xfId="0" applyFont="1" applyFill="1" applyBorder="1" applyAlignment="1" applyProtection="1">
      <alignment horizontal="center" vertical="center"/>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2" borderId="6" xfId="0" applyFont="1" applyFill="1" applyBorder="1" applyAlignment="1" applyProtection="1">
      <alignment horizontal="left" wrapText="1"/>
    </xf>
    <xf numFmtId="0" fontId="16" fillId="2" borderId="10" xfId="0" applyFont="1" applyFill="1" applyBorder="1" applyAlignment="1" applyProtection="1">
      <alignment horizontal="left" wrapText="1"/>
    </xf>
    <xf numFmtId="0" fontId="14" fillId="2" borderId="5" xfId="0" applyFont="1" applyFill="1" applyBorder="1" applyAlignment="1" applyProtection="1">
      <alignment horizontal="right" vertical="center" wrapText="1"/>
    </xf>
    <xf numFmtId="0" fontId="14" fillId="2" borderId="3" xfId="0" applyFont="1" applyFill="1" applyBorder="1" applyAlignment="1" applyProtection="1">
      <alignment horizontal="right" vertical="center" wrapText="1"/>
    </xf>
    <xf numFmtId="164" fontId="14" fillId="2" borderId="5" xfId="0" applyNumberFormat="1" applyFont="1" applyFill="1" applyBorder="1" applyAlignment="1" applyProtection="1">
      <alignment horizontal="center" vertical="center"/>
    </xf>
    <xf numFmtId="164" fontId="14" fillId="2" borderId="3" xfId="0" applyNumberFormat="1" applyFont="1" applyFill="1" applyBorder="1" applyAlignment="1" applyProtection="1">
      <alignment horizontal="center" vertical="center"/>
    </xf>
    <xf numFmtId="0" fontId="84" fillId="9" borderId="0" xfId="0" applyFont="1" applyFill="1" applyBorder="1" applyAlignment="1" applyProtection="1">
      <alignment horizontal="left" vertical="center" wrapText="1"/>
    </xf>
    <xf numFmtId="0" fontId="24" fillId="0" borderId="0" xfId="0" applyFont="1" applyAlignment="1" applyProtection="1">
      <alignment horizontal="center" vertical="center" wrapText="1"/>
    </xf>
    <xf numFmtId="0" fontId="24" fillId="0" borderId="17" xfId="0" applyFont="1" applyBorder="1" applyAlignment="1" applyProtection="1">
      <alignment horizontal="center" vertical="center" wrapText="1"/>
    </xf>
    <xf numFmtId="164" fontId="38" fillId="2" borderId="18" xfId="0" applyNumberFormat="1" applyFont="1" applyFill="1" applyBorder="1" applyAlignment="1" applyProtection="1">
      <alignment horizontal="center" vertical="center" wrapText="1"/>
    </xf>
    <xf numFmtId="0" fontId="38" fillId="2" borderId="19" xfId="0" applyFont="1" applyFill="1" applyBorder="1" applyAlignment="1" applyProtection="1">
      <alignment horizontal="center" vertical="center" wrapText="1"/>
    </xf>
    <xf numFmtId="0" fontId="38" fillId="2" borderId="20"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17" xfId="0" applyFont="1" applyFill="1" applyBorder="1" applyAlignment="1" applyProtection="1">
      <alignment horizontal="center" vertical="center" wrapText="1"/>
    </xf>
    <xf numFmtId="0" fontId="38" fillId="2" borderId="21" xfId="0" applyFont="1" applyFill="1" applyBorder="1" applyAlignment="1" applyProtection="1">
      <alignment horizontal="center" vertical="center" wrapText="1"/>
    </xf>
    <xf numFmtId="0" fontId="38" fillId="2" borderId="22"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wrapText="1"/>
    </xf>
    <xf numFmtId="0" fontId="85" fillId="0" borderId="4" xfId="0" applyFont="1" applyBorder="1" applyAlignment="1" applyProtection="1">
      <alignment horizontal="center" vertical="center" wrapText="1"/>
    </xf>
    <xf numFmtId="0" fontId="85" fillId="0" borderId="0" xfId="0" applyFont="1" applyBorder="1" applyAlignment="1" applyProtection="1">
      <alignment horizontal="center" vertical="center" wrapText="1"/>
    </xf>
    <xf numFmtId="0" fontId="20" fillId="0" borderId="18"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34" fillId="0" borderId="0" xfId="0" applyFont="1" applyAlignment="1" applyProtection="1">
      <alignment horizontal="left" vertical="center"/>
    </xf>
    <xf numFmtId="14" fontId="29" fillId="11" borderId="2" xfId="0" applyNumberFormat="1" applyFont="1" applyFill="1" applyBorder="1" applyAlignment="1" applyProtection="1">
      <alignment horizontal="left" vertical="center"/>
      <protection locked="0"/>
    </xf>
    <xf numFmtId="14" fontId="29" fillId="11" borderId="5" xfId="0" applyNumberFormat="1" applyFont="1" applyFill="1" applyBorder="1" applyAlignment="1" applyProtection="1">
      <alignment horizontal="left" vertical="center"/>
      <protection locked="0"/>
    </xf>
    <xf numFmtId="14" fontId="29" fillId="11" borderId="3" xfId="0" applyNumberFormat="1" applyFont="1" applyFill="1" applyBorder="1" applyAlignment="1" applyProtection="1">
      <alignment horizontal="left" vertical="center"/>
      <protection locked="0"/>
    </xf>
    <xf numFmtId="0" fontId="34" fillId="0" borderId="13" xfId="0" applyFont="1" applyBorder="1" applyAlignment="1" applyProtection="1">
      <alignment horizontal="left" vertical="center"/>
    </xf>
    <xf numFmtId="0" fontId="10" fillId="0" borderId="0" xfId="0" applyFont="1" applyAlignment="1" applyProtection="1">
      <alignment horizontal="right" vertical="center" wrapText="1"/>
    </xf>
    <xf numFmtId="0" fontId="10" fillId="0" borderId="0" xfId="0" applyFont="1" applyAlignment="1" applyProtection="1">
      <alignment horizontal="right" vertical="center"/>
    </xf>
    <xf numFmtId="0" fontId="10" fillId="0" borderId="17" xfId="0" applyFont="1" applyBorder="1" applyAlignment="1" applyProtection="1">
      <alignment horizontal="right" vertical="center"/>
    </xf>
    <xf numFmtId="0" fontId="10" fillId="0" borderId="0" xfId="0" applyFont="1" applyBorder="1" applyAlignment="1" applyProtection="1">
      <alignment horizontal="right" wrapText="1"/>
    </xf>
    <xf numFmtId="0" fontId="10" fillId="0" borderId="0" xfId="0" applyFont="1" applyBorder="1" applyAlignment="1" applyProtection="1">
      <alignment horizontal="right" vertical="top" wrapText="1"/>
    </xf>
    <xf numFmtId="0" fontId="71" fillId="9" borderId="0" xfId="0" applyFont="1" applyFill="1" applyAlignment="1" applyProtection="1">
      <alignment horizontal="left" vertical="top" wrapText="1"/>
    </xf>
    <xf numFmtId="0" fontId="20" fillId="0" borderId="0" xfId="0" applyFont="1" applyAlignment="1" applyProtection="1">
      <alignment horizontal="justify" wrapText="1"/>
    </xf>
    <xf numFmtId="0" fontId="29" fillId="0" borderId="0" xfId="0" applyFont="1" applyAlignment="1" applyProtection="1">
      <alignment horizontal="justify" wrapText="1"/>
    </xf>
    <xf numFmtId="0" fontId="16" fillId="11" borderId="14" xfId="0" applyFont="1" applyFill="1" applyBorder="1" applyAlignment="1" applyProtection="1">
      <alignment horizontal="center" textRotation="90" wrapText="1"/>
    </xf>
    <xf numFmtId="0" fontId="16" fillId="11" borderId="15" xfId="0" applyFont="1" applyFill="1" applyBorder="1" applyAlignment="1" applyProtection="1">
      <alignment horizontal="center" textRotation="90" wrapText="1"/>
    </xf>
    <xf numFmtId="0" fontId="16" fillId="11" borderId="16" xfId="0" applyFont="1" applyFill="1" applyBorder="1" applyAlignment="1" applyProtection="1">
      <alignment horizontal="center" textRotation="90" wrapText="1"/>
    </xf>
    <xf numFmtId="0" fontId="35" fillId="0" borderId="0" xfId="0" applyFont="1" applyBorder="1" applyAlignment="1" applyProtection="1">
      <alignment horizontal="left" vertical="center"/>
    </xf>
    <xf numFmtId="0" fontId="20" fillId="4" borderId="2"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20" fillId="4" borderId="3" xfId="0" applyFont="1" applyFill="1" applyBorder="1" applyAlignment="1" applyProtection="1">
      <alignment horizontal="left" vertical="center"/>
    </xf>
    <xf numFmtId="0" fontId="21" fillId="0" borderId="12" xfId="0" applyFont="1" applyBorder="1" applyAlignment="1" applyProtection="1">
      <alignment horizontal="left" vertical="center"/>
    </xf>
    <xf numFmtId="0" fontId="30" fillId="2" borderId="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0" fontId="30" fillId="2" borderId="34"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35" xfId="0" applyFont="1" applyFill="1" applyBorder="1" applyAlignment="1" applyProtection="1">
      <alignment horizontal="center" vertical="center" wrapText="1"/>
    </xf>
    <xf numFmtId="0" fontId="130" fillId="8" borderId="10" xfId="0" applyFont="1" applyFill="1" applyBorder="1" applyAlignment="1" applyProtection="1">
      <alignment horizontal="center" vertical="center" wrapText="1"/>
    </xf>
    <xf numFmtId="0" fontId="130" fillId="8" borderId="14" xfId="0" applyFont="1" applyFill="1" applyBorder="1" applyAlignment="1" applyProtection="1">
      <alignment horizontal="center" vertical="center" wrapText="1"/>
    </xf>
    <xf numFmtId="0" fontId="16" fillId="11" borderId="29" xfId="0" applyFont="1" applyFill="1" applyBorder="1" applyAlignment="1" applyProtection="1">
      <alignment horizontal="center" textRotation="90" wrapText="1"/>
    </xf>
    <xf numFmtId="0" fontId="16" fillId="11" borderId="30" xfId="0" applyFont="1" applyFill="1" applyBorder="1" applyAlignment="1" applyProtection="1">
      <alignment horizontal="center" textRotation="90" wrapText="1"/>
    </xf>
    <xf numFmtId="0" fontId="16" fillId="11" borderId="31" xfId="0" applyFont="1" applyFill="1" applyBorder="1" applyAlignment="1" applyProtection="1">
      <alignment horizontal="center" textRotation="90" wrapText="1"/>
    </xf>
    <xf numFmtId="0" fontId="61" fillId="8" borderId="37" xfId="1" applyFont="1" applyFill="1" applyBorder="1" applyAlignment="1">
      <alignment horizontal="center" vertical="top"/>
    </xf>
    <xf numFmtId="0" fontId="61" fillId="8" borderId="9" xfId="1" applyFont="1" applyFill="1" applyBorder="1" applyAlignment="1">
      <alignment horizontal="center" vertical="top"/>
    </xf>
    <xf numFmtId="0" fontId="61" fillId="8" borderId="11" xfId="1" applyFont="1" applyFill="1" applyBorder="1" applyAlignment="1">
      <alignment horizontal="center" vertical="top"/>
    </xf>
    <xf numFmtId="0" fontId="24" fillId="0" borderId="14"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82" fillId="11" borderId="14" xfId="0" applyFont="1" applyFill="1" applyBorder="1" applyAlignment="1" applyProtection="1">
      <alignment horizontal="center" vertical="center" wrapText="1"/>
    </xf>
    <xf numFmtId="0" fontId="82" fillId="11" borderId="16" xfId="0" applyFont="1" applyFill="1" applyBorder="1" applyAlignment="1" applyProtection="1">
      <alignment horizontal="center" vertical="center" wrapText="1"/>
    </xf>
    <xf numFmtId="0" fontId="14" fillId="11" borderId="2" xfId="0" applyFont="1" applyFill="1" applyBorder="1" applyAlignment="1" applyProtection="1">
      <alignment horizontal="left" vertical="center"/>
      <protection locked="0"/>
    </xf>
    <xf numFmtId="0" fontId="14" fillId="11" borderId="5" xfId="0" applyFont="1" applyFill="1" applyBorder="1" applyAlignment="1" applyProtection="1">
      <alignment horizontal="left" vertical="center"/>
      <protection locked="0"/>
    </xf>
    <xf numFmtId="0" fontId="14" fillId="11" borderId="3" xfId="0" applyFont="1" applyFill="1" applyBorder="1" applyAlignment="1" applyProtection="1">
      <alignment horizontal="left" vertical="center"/>
      <protection locked="0"/>
    </xf>
    <xf numFmtId="0" fontId="77" fillId="9" borderId="0" xfId="0" applyFont="1" applyFill="1" applyAlignment="1" applyProtection="1">
      <alignment horizontal="left" vertical="center" wrapText="1"/>
    </xf>
    <xf numFmtId="49" fontId="14" fillId="11" borderId="2" xfId="0" applyNumberFormat="1" applyFont="1" applyFill="1" applyBorder="1" applyAlignment="1" applyProtection="1">
      <alignment horizontal="left" vertical="center"/>
      <protection locked="0"/>
    </xf>
    <xf numFmtId="49" fontId="14" fillId="11" borderId="5" xfId="0" applyNumberFormat="1" applyFont="1" applyFill="1" applyBorder="1" applyAlignment="1" applyProtection="1">
      <alignment horizontal="left" vertical="center"/>
      <protection locked="0"/>
    </xf>
    <xf numFmtId="49" fontId="14" fillId="11" borderId="3" xfId="0" applyNumberFormat="1" applyFont="1" applyFill="1" applyBorder="1" applyAlignment="1" applyProtection="1">
      <alignment horizontal="left" vertical="center"/>
      <protection locked="0"/>
    </xf>
    <xf numFmtId="0" fontId="28" fillId="0" borderId="0" xfId="0" applyFont="1" applyAlignment="1" applyProtection="1">
      <alignment horizontal="left" wrapText="1"/>
    </xf>
    <xf numFmtId="0" fontId="82" fillId="9" borderId="0" xfId="0" applyFont="1" applyFill="1" applyBorder="1" applyAlignment="1" applyProtection="1">
      <alignment horizontal="left" vertical="center"/>
    </xf>
    <xf numFmtId="0" fontId="28" fillId="2" borderId="2" xfId="0" applyFont="1" applyFill="1" applyBorder="1" applyAlignment="1" applyProtection="1">
      <alignment horizontal="left" vertical="center"/>
    </xf>
    <xf numFmtId="0" fontId="28" fillId="2" borderId="5" xfId="0" applyFont="1" applyFill="1" applyBorder="1" applyAlignment="1" applyProtection="1">
      <alignment horizontal="left" vertical="center"/>
    </xf>
    <xf numFmtId="0" fontId="28" fillId="2" borderId="3" xfId="0" applyFont="1" applyFill="1" applyBorder="1" applyAlignment="1" applyProtection="1">
      <alignment horizontal="left" vertical="center"/>
    </xf>
    <xf numFmtId="0" fontId="44" fillId="2" borderId="2" xfId="1" applyFont="1" applyFill="1" applyBorder="1" applyAlignment="1" applyProtection="1">
      <alignment horizontal="left" vertical="center"/>
      <protection locked="0" hidden="1"/>
    </xf>
    <xf numFmtId="0" fontId="44" fillId="2" borderId="5" xfId="1" applyFont="1" applyFill="1" applyBorder="1" applyAlignment="1" applyProtection="1">
      <alignment horizontal="left" vertical="center"/>
      <protection locked="0" hidden="1"/>
    </xf>
    <xf numFmtId="0" fontId="10" fillId="0" borderId="0" xfId="0" applyFont="1" applyAlignment="1" applyProtection="1">
      <alignment horizontal="left" vertical="top"/>
    </xf>
    <xf numFmtId="0" fontId="35" fillId="0" borderId="0" xfId="0" applyFont="1" applyFill="1" applyBorder="1" applyAlignment="1" applyProtection="1">
      <alignment horizontal="lef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14" fillId="0" borderId="0" xfId="0" applyFont="1" applyAlignment="1" applyProtection="1">
      <alignment horizontal="left" vertical="top" wrapText="1"/>
    </xf>
    <xf numFmtId="0" fontId="14" fillId="0" borderId="0" xfId="0" applyFont="1" applyAlignment="1" applyProtection="1">
      <alignment horizontal="left" vertical="top"/>
    </xf>
    <xf numFmtId="0" fontId="35" fillId="0" borderId="0" xfId="0" applyFont="1" applyAlignment="1" applyProtection="1">
      <alignment horizontal="left" vertical="center"/>
    </xf>
    <xf numFmtId="0" fontId="15" fillId="0" borderId="0" xfId="0" applyFont="1" applyAlignment="1" applyProtection="1">
      <alignment horizontal="left" vertical="center"/>
    </xf>
    <xf numFmtId="0" fontId="5" fillId="0" borderId="0" xfId="0" applyFont="1" applyAlignment="1" applyProtection="1">
      <alignment horizontal="left" vertical="top" wrapText="1"/>
    </xf>
    <xf numFmtId="0" fontId="13" fillId="0" borderId="0" xfId="0" applyFont="1" applyAlignment="1" applyProtection="1">
      <alignment horizontal="left" vertical="top" wrapText="1"/>
    </xf>
    <xf numFmtId="0" fontId="82" fillId="9" borderId="0" xfId="0" applyFont="1" applyFill="1" applyAlignment="1" applyProtection="1">
      <alignment horizontal="left" vertical="center"/>
    </xf>
    <xf numFmtId="0" fontId="15" fillId="0" borderId="0" xfId="0" applyFont="1" applyAlignment="1" applyProtection="1">
      <alignment horizontal="justify" vertical="top" wrapText="1"/>
    </xf>
    <xf numFmtId="0" fontId="15" fillId="0" borderId="0" xfId="0" applyFont="1" applyAlignment="1" applyProtection="1">
      <alignment horizontal="justify" vertical="top"/>
    </xf>
    <xf numFmtId="0" fontId="35" fillId="0" borderId="0" xfId="0" applyFont="1" applyFill="1" applyBorder="1" applyAlignment="1" applyProtection="1">
      <alignment horizontal="left" vertical="top"/>
    </xf>
    <xf numFmtId="0" fontId="155" fillId="9" borderId="0" xfId="0" applyFont="1" applyFill="1" applyAlignment="1" applyProtection="1">
      <alignment horizontal="center" vertical="center" wrapText="1"/>
    </xf>
    <xf numFmtId="0" fontId="37" fillId="0" borderId="0" xfId="0" applyFont="1" applyAlignment="1" applyProtection="1">
      <alignment horizontal="left"/>
    </xf>
    <xf numFmtId="0" fontId="28" fillId="0" borderId="0" xfId="0" applyFont="1" applyAlignment="1" applyProtection="1">
      <alignment horizontal="left" vertical="center" wrapText="1"/>
    </xf>
    <xf numFmtId="0" fontId="46" fillId="0" borderId="0" xfId="0" applyFont="1" applyAlignment="1" applyProtection="1">
      <alignment horizontal="left" vertical="center" wrapText="1"/>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26" fillId="0" borderId="0" xfId="0" applyFont="1" applyAlignment="1" applyProtection="1">
      <alignment horizontal="left"/>
    </xf>
    <xf numFmtId="0" fontId="11" fillId="0" borderId="0" xfId="0" applyFont="1" applyAlignment="1" applyProtection="1">
      <alignment horizontal="left" vertical="center" wrapText="1"/>
    </xf>
    <xf numFmtId="0" fontId="15" fillId="2" borderId="2" xfId="0" quotePrefix="1"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8"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89" fillId="0" borderId="0" xfId="0" applyFont="1" applyAlignment="1" applyProtection="1">
      <alignment horizontal="left" vertical="top" wrapText="1"/>
      <protection locked="0"/>
    </xf>
    <xf numFmtId="0" fontId="11" fillId="2" borderId="2"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79" fillId="9"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28" fillId="0" borderId="13" xfId="0" applyFont="1" applyBorder="1" applyAlignment="1" applyProtection="1">
      <alignment horizontal="left" vertical="center"/>
    </xf>
    <xf numFmtId="0" fontId="79" fillId="9" borderId="7" xfId="0" applyFont="1" applyFill="1" applyBorder="1" applyAlignment="1" applyProtection="1">
      <alignment horizontal="left" vertical="center" wrapText="1"/>
    </xf>
    <xf numFmtId="0" fontId="79" fillId="9" borderId="0" xfId="0" applyFont="1" applyFill="1" applyAlignment="1" applyProtection="1">
      <alignment horizontal="left" vertical="center" wrapText="1"/>
    </xf>
    <xf numFmtId="0" fontId="100" fillId="8" borderId="10" xfId="0" applyFont="1" applyFill="1" applyBorder="1" applyAlignment="1" applyProtection="1">
      <alignment horizontal="center" vertical="center" wrapText="1"/>
    </xf>
    <xf numFmtId="0" fontId="100" fillId="8" borderId="14"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6" xfId="0" applyFont="1" applyFill="1" applyBorder="1" applyAlignment="1" applyProtection="1">
      <alignment horizontal="center" vertical="center" wrapText="1"/>
    </xf>
    <xf numFmtId="0" fontId="24" fillId="10" borderId="14" xfId="0" applyFont="1" applyFill="1" applyBorder="1" applyAlignment="1" applyProtection="1">
      <alignment horizontal="center" vertical="center" wrapText="1"/>
    </xf>
    <xf numFmtId="0" fontId="24" fillId="10" borderId="16" xfId="0" applyFont="1" applyFill="1" applyBorder="1" applyAlignment="1" applyProtection="1">
      <alignment horizontal="center" vertical="center" wrapText="1"/>
    </xf>
    <xf numFmtId="0" fontId="35" fillId="0" borderId="0" xfId="0" applyFont="1" applyAlignment="1" applyProtection="1">
      <alignment horizontal="left" vertical="top" wrapText="1"/>
    </xf>
    <xf numFmtId="0" fontId="65" fillId="5" borderId="6" xfId="0" applyFont="1" applyFill="1" applyBorder="1" applyAlignment="1" applyProtection="1">
      <alignment horizontal="center" vertical="center" wrapText="1"/>
    </xf>
    <xf numFmtId="0" fontId="65" fillId="5" borderId="7" xfId="0" applyFont="1" applyFill="1" applyBorder="1" applyAlignment="1" applyProtection="1">
      <alignment horizontal="center" vertical="center" wrapText="1"/>
    </xf>
    <xf numFmtId="0" fontId="65" fillId="5" borderId="34" xfId="0" applyFont="1" applyFill="1" applyBorder="1" applyAlignment="1" applyProtection="1">
      <alignment horizontal="center" vertical="center" wrapText="1"/>
    </xf>
    <xf numFmtId="0" fontId="65" fillId="5" borderId="12" xfId="0" applyFont="1" applyFill="1" applyBorder="1" applyAlignment="1" applyProtection="1">
      <alignment horizontal="center" vertical="center" wrapText="1"/>
    </xf>
    <xf numFmtId="0" fontId="65" fillId="5" borderId="0" xfId="0" applyFont="1" applyFill="1" applyBorder="1" applyAlignment="1" applyProtection="1">
      <alignment horizontal="center" vertical="center" wrapText="1"/>
    </xf>
    <xf numFmtId="0" fontId="65" fillId="5" borderId="48" xfId="0" applyFont="1" applyFill="1" applyBorder="1" applyAlignment="1" applyProtection="1">
      <alignment horizontal="center" vertical="center" wrapText="1"/>
    </xf>
    <xf numFmtId="0" fontId="65" fillId="5" borderId="8" xfId="0" applyFont="1" applyFill="1" applyBorder="1" applyAlignment="1" applyProtection="1">
      <alignment horizontal="center" vertical="center" wrapText="1"/>
    </xf>
    <xf numFmtId="0" fontId="65" fillId="5" borderId="9" xfId="0" applyFont="1" applyFill="1" applyBorder="1" applyAlignment="1" applyProtection="1">
      <alignment horizontal="center" vertical="center" wrapText="1"/>
    </xf>
    <xf numFmtId="0" fontId="65" fillId="5" borderId="35" xfId="0" applyFont="1" applyFill="1" applyBorder="1" applyAlignment="1" applyProtection="1">
      <alignment horizontal="center" vertical="center" wrapText="1"/>
    </xf>
    <xf numFmtId="0" fontId="35" fillId="0" borderId="9" xfId="0" applyFont="1" applyBorder="1" applyAlignment="1" applyProtection="1">
      <alignment horizontal="left" vertical="center"/>
    </xf>
    <xf numFmtId="0" fontId="14" fillId="0" borderId="0" xfId="0" applyFont="1" applyFill="1" applyAlignment="1" applyProtection="1">
      <alignment horizontal="right" vertical="center" wrapText="1"/>
    </xf>
    <xf numFmtId="0" fontId="116" fillId="0" borderId="0" xfId="0" applyFont="1" applyAlignment="1" applyProtection="1">
      <alignment horizontal="left"/>
    </xf>
    <xf numFmtId="0" fontId="110" fillId="0" borderId="0" xfId="0" applyFont="1" applyAlignment="1" applyProtection="1">
      <alignment horizontal="left" vertical="top" wrapText="1"/>
    </xf>
    <xf numFmtId="0" fontId="8" fillId="0" borderId="0" xfId="0" applyFont="1" applyAlignment="1" applyProtection="1">
      <alignment horizontal="left" vertical="center" wrapText="1"/>
    </xf>
    <xf numFmtId="0" fontId="79" fillId="9" borderId="0"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82" fillId="9"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92" fillId="0" borderId="0" xfId="0" applyFont="1" applyAlignment="1" applyProtection="1">
      <alignment horizontal="left" vertical="center"/>
    </xf>
    <xf numFmtId="0" fontId="92" fillId="0" borderId="13" xfId="0" applyFont="1" applyBorder="1" applyAlignment="1" applyProtection="1">
      <alignment horizontal="left" vertical="center"/>
    </xf>
    <xf numFmtId="0" fontId="65" fillId="9" borderId="0" xfId="0" applyFont="1" applyFill="1" applyAlignment="1" applyProtection="1">
      <alignment horizontal="left" vertical="top" wrapText="1"/>
    </xf>
    <xf numFmtId="0" fontId="32" fillId="9" borderId="0" xfId="0" applyFont="1" applyFill="1" applyAlignment="1" applyProtection="1">
      <alignment horizontal="left" vertical="center" wrapText="1"/>
    </xf>
    <xf numFmtId="0" fontId="92" fillId="2" borderId="2" xfId="0" applyFont="1" applyFill="1" applyBorder="1" applyAlignment="1" applyProtection="1">
      <alignment horizontal="left" vertical="center"/>
    </xf>
    <xf numFmtId="0" fontId="92" fillId="2" borderId="5" xfId="0" applyFont="1" applyFill="1" applyBorder="1" applyAlignment="1" applyProtection="1">
      <alignment horizontal="left" vertical="center"/>
    </xf>
    <xf numFmtId="0" fontId="92" fillId="2" borderId="3" xfId="0" applyFont="1" applyFill="1" applyBorder="1" applyAlignment="1" applyProtection="1">
      <alignment horizontal="left" vertical="center"/>
    </xf>
    <xf numFmtId="0" fontId="10" fillId="0" borderId="0" xfId="0" applyFont="1" applyAlignment="1" applyProtection="1">
      <alignment horizontal="right" vertical="top" wrapText="1"/>
    </xf>
    <xf numFmtId="0" fontId="10" fillId="0" borderId="17" xfId="0" applyFont="1" applyBorder="1" applyAlignment="1" applyProtection="1">
      <alignment horizontal="right" vertical="top" wrapText="1"/>
    </xf>
    <xf numFmtId="0" fontId="10" fillId="0" borderId="0" xfId="0" applyFont="1" applyBorder="1" applyAlignment="1" applyProtection="1">
      <alignment horizontal="center" vertical="top" wrapText="1"/>
    </xf>
    <xf numFmtId="0" fontId="2" fillId="0" borderId="7" xfId="0" applyFont="1" applyBorder="1" applyAlignment="1" applyProtection="1">
      <alignment horizontal="left" vertical="top" wrapText="1"/>
    </xf>
    <xf numFmtId="0" fontId="6" fillId="0" borderId="0" xfId="0" applyFont="1" applyFill="1" applyAlignment="1" applyProtection="1">
      <alignment horizontal="justify" vertical="top" wrapText="1"/>
    </xf>
    <xf numFmtId="0" fontId="13" fillId="0" borderId="0" xfId="0" applyFont="1" applyFill="1" applyAlignment="1" applyProtection="1">
      <alignment horizontal="justify" vertical="top"/>
    </xf>
    <xf numFmtId="0" fontId="92" fillId="0" borderId="0" xfId="0" applyFont="1" applyAlignment="1" applyProtection="1">
      <alignment horizontal="left" vertical="top" wrapText="1"/>
    </xf>
    <xf numFmtId="0" fontId="28" fillId="0" borderId="0" xfId="0" applyFont="1" applyFill="1" applyAlignment="1" applyProtection="1">
      <alignment horizontal="left" vertical="top" wrapText="1"/>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10" fillId="0" borderId="0" xfId="0" applyFont="1" applyBorder="1" applyAlignment="1" applyProtection="1">
      <alignment horizontal="center" wrapText="1"/>
    </xf>
    <xf numFmtId="0" fontId="20" fillId="0" borderId="0" xfId="0" applyFont="1" applyFill="1" applyAlignment="1" applyProtection="1">
      <alignment horizontal="left" vertical="top" wrapText="1"/>
    </xf>
    <xf numFmtId="0" fontId="14" fillId="0" borderId="0" xfId="0" applyFont="1" applyAlignment="1" applyProtection="1">
      <alignment horizontal="justify" vertical="center" wrapText="1"/>
    </xf>
    <xf numFmtId="0" fontId="28" fillId="0" borderId="0" xfId="0" applyFont="1" applyAlignment="1" applyProtection="1">
      <alignment horizontal="justify" vertical="center" wrapText="1"/>
    </xf>
    <xf numFmtId="0" fontId="8" fillId="0" borderId="3" xfId="0" applyFont="1" applyFill="1" applyBorder="1" applyAlignment="1" applyProtection="1">
      <alignment horizontal="left" vertical="top" wrapText="1"/>
      <protection locked="0"/>
    </xf>
    <xf numFmtId="0" fontId="14" fillId="2" borderId="2" xfId="0" applyFont="1" applyFill="1" applyBorder="1" applyAlignment="1" applyProtection="1">
      <alignment horizontal="right" vertical="center" wrapText="1"/>
    </xf>
    <xf numFmtId="0" fontId="103" fillId="10" borderId="6" xfId="0" applyFont="1" applyFill="1" applyBorder="1" applyAlignment="1" applyProtection="1">
      <alignment horizontal="center" vertical="center" wrapText="1"/>
    </xf>
    <xf numFmtId="0" fontId="103" fillId="10" borderId="7" xfId="0" applyFont="1" applyFill="1" applyBorder="1" applyAlignment="1" applyProtection="1">
      <alignment horizontal="center" vertical="center" wrapText="1"/>
    </xf>
    <xf numFmtId="0" fontId="21" fillId="6" borderId="12" xfId="0" applyFont="1" applyFill="1" applyBorder="1" applyAlignment="1" applyProtection="1">
      <alignment horizontal="center" vertical="center" wrapText="1"/>
    </xf>
    <xf numFmtId="0" fontId="21" fillId="6" borderId="0" xfId="0" applyFont="1" applyFill="1" applyAlignment="1" applyProtection="1">
      <alignment horizontal="center" vertical="center" wrapText="1"/>
    </xf>
    <xf numFmtId="0" fontId="21" fillId="6" borderId="13" xfId="0" applyFont="1" applyFill="1" applyBorder="1" applyAlignment="1" applyProtection="1">
      <alignment horizontal="center" vertical="center" wrapText="1"/>
    </xf>
    <xf numFmtId="0" fontId="21" fillId="6" borderId="12" xfId="0" applyFont="1" applyFill="1" applyBorder="1" applyAlignment="1" applyProtection="1">
      <alignment horizontal="center" vertical="center"/>
    </xf>
    <xf numFmtId="0" fontId="21" fillId="6" borderId="0" xfId="0" applyFont="1" applyFill="1" applyAlignment="1" applyProtection="1">
      <alignment horizontal="center" vertical="center"/>
    </xf>
    <xf numFmtId="0" fontId="21" fillId="6" borderId="13" xfId="0" applyFont="1" applyFill="1" applyBorder="1" applyAlignment="1" applyProtection="1">
      <alignment horizontal="center" vertical="center"/>
    </xf>
    <xf numFmtId="0" fontId="99" fillId="0" borderId="0" xfId="0" applyFont="1" applyAlignment="1" applyProtection="1">
      <alignment horizontal="justify" vertical="top" wrapText="1"/>
    </xf>
    <xf numFmtId="0" fontId="99" fillId="0" borderId="0" xfId="0" applyFont="1" applyAlignment="1" applyProtection="1">
      <alignment horizontal="justify" vertical="top"/>
    </xf>
    <xf numFmtId="0" fontId="15" fillId="0" borderId="0" xfId="0" applyFont="1" applyAlignment="1" applyProtection="1">
      <alignment horizontal="left" vertical="top"/>
    </xf>
    <xf numFmtId="0" fontId="20" fillId="0" borderId="0" xfId="0" applyFont="1" applyAlignment="1" applyProtection="1">
      <alignment horizontal="left" vertical="center" wrapText="1"/>
    </xf>
    <xf numFmtId="0" fontId="20" fillId="0" borderId="17" xfId="0" applyFont="1" applyBorder="1" applyAlignment="1" applyProtection="1">
      <alignment horizontal="left" vertical="center" wrapText="1"/>
    </xf>
    <xf numFmtId="0" fontId="14" fillId="0" borderId="0" xfId="0" applyFont="1" applyAlignment="1" applyProtection="1">
      <alignment horizontal="left" vertical="center"/>
    </xf>
    <xf numFmtId="0" fontId="43" fillId="0" borderId="0" xfId="0" applyFont="1" applyAlignment="1" applyProtection="1">
      <alignment horizontal="left"/>
    </xf>
    <xf numFmtId="0" fontId="92" fillId="0" borderId="0" xfId="0" applyFont="1" applyFill="1" applyAlignment="1" applyProtection="1">
      <alignment horizontal="left" vertical="center" wrapText="1"/>
    </xf>
    <xf numFmtId="0" fontId="92" fillId="0" borderId="12" xfId="0" applyFont="1" applyBorder="1" applyAlignment="1" applyProtection="1">
      <alignment horizontal="center" vertical="center"/>
    </xf>
    <xf numFmtId="0" fontId="92" fillId="0" borderId="13" xfId="0" applyFont="1" applyBorder="1" applyAlignment="1" applyProtection="1">
      <alignment horizontal="center" vertical="center"/>
    </xf>
    <xf numFmtId="0" fontId="92" fillId="0" borderId="0" xfId="0" applyFont="1" applyAlignment="1" applyProtection="1">
      <alignment horizontal="left" vertical="center" wrapText="1"/>
    </xf>
    <xf numFmtId="0" fontId="112" fillId="0" borderId="0" xfId="0" applyFont="1" applyFill="1" applyAlignment="1" applyProtection="1">
      <alignment horizontal="left" vertical="top" wrapText="1"/>
    </xf>
    <xf numFmtId="0" fontId="13" fillId="0" borderId="0" xfId="0" applyFont="1" applyFill="1" applyAlignment="1" applyProtection="1">
      <alignment horizontal="left" vertical="top" wrapText="1"/>
    </xf>
    <xf numFmtId="0" fontId="93" fillId="9" borderId="0" xfId="0" applyFont="1" applyFill="1" applyAlignment="1" applyProtection="1">
      <alignment horizontal="left" vertical="top" wrapText="1"/>
    </xf>
    <xf numFmtId="0" fontId="53" fillId="0" borderId="0" xfId="0" applyFont="1" applyAlignment="1" applyProtection="1">
      <alignment horizontal="right" wrapText="1"/>
    </xf>
    <xf numFmtId="0" fontId="92" fillId="0" borderId="13" xfId="0" applyFont="1" applyBorder="1" applyAlignment="1" applyProtection="1">
      <alignment horizontal="left" vertical="top" wrapText="1"/>
    </xf>
    <xf numFmtId="0" fontId="15" fillId="2" borderId="2" xfId="0" applyFont="1" applyFill="1" applyBorder="1" applyAlignment="1" applyProtection="1">
      <alignment horizontal="left" vertical="center"/>
    </xf>
    <xf numFmtId="0" fontId="77" fillId="9" borderId="0" xfId="0" applyFont="1" applyFill="1" applyBorder="1" applyAlignment="1" applyProtection="1">
      <alignment horizontal="left" vertical="center"/>
    </xf>
    <xf numFmtId="0" fontId="96" fillId="8" borderId="14" xfId="0" applyFont="1" applyFill="1" applyBorder="1" applyAlignment="1" applyProtection="1">
      <alignment horizontal="center" vertical="center" wrapText="1"/>
    </xf>
    <xf numFmtId="0" fontId="61" fillId="8" borderId="8" xfId="1" applyFont="1" applyFill="1" applyBorder="1" applyAlignment="1">
      <alignment horizontal="center" vertical="top"/>
    </xf>
    <xf numFmtId="0" fontId="14" fillId="0" borderId="0" xfId="0" applyFont="1" applyAlignment="1" applyProtection="1">
      <alignment horizontal="justify" wrapText="1"/>
    </xf>
    <xf numFmtId="0" fontId="28" fillId="0" borderId="0" xfId="0" applyFont="1" applyAlignment="1" applyProtection="1">
      <alignment horizontal="justify" wrapText="1"/>
    </xf>
    <xf numFmtId="0" fontId="10" fillId="0" borderId="0" xfId="0" applyFont="1" applyAlignment="1" applyProtection="1">
      <alignment horizontal="right" vertical="top"/>
    </xf>
    <xf numFmtId="0" fontId="10" fillId="0" borderId="17" xfId="0" applyFont="1" applyBorder="1" applyAlignment="1" applyProtection="1">
      <alignment horizontal="right" vertical="top"/>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wrapText="1"/>
    </xf>
    <xf numFmtId="0" fontId="23" fillId="0" borderId="12" xfId="0" applyFont="1" applyBorder="1" applyAlignment="1" applyProtection="1">
      <alignment horizontal="left" vertical="center"/>
    </xf>
    <xf numFmtId="0" fontId="23" fillId="0" borderId="0" xfId="0" applyFont="1" applyAlignment="1" applyProtection="1">
      <alignment horizontal="left" vertical="center"/>
    </xf>
    <xf numFmtId="0" fontId="158" fillId="10" borderId="6" xfId="0" applyFont="1" applyFill="1" applyBorder="1" applyAlignment="1" applyProtection="1">
      <alignment horizontal="center" vertical="center" wrapText="1"/>
    </xf>
    <xf numFmtId="0" fontId="158" fillId="10" borderId="7" xfId="0" applyFont="1" applyFill="1" applyBorder="1" applyAlignment="1" applyProtection="1">
      <alignment horizontal="center" vertical="center" wrapText="1"/>
    </xf>
    <xf numFmtId="0" fontId="27" fillId="0" borderId="12" xfId="0" applyFont="1" applyBorder="1" applyAlignment="1" applyProtection="1">
      <alignment horizontal="right" vertical="center" wrapText="1"/>
    </xf>
    <xf numFmtId="0" fontId="27" fillId="0" borderId="0" xfId="0" applyFont="1" applyBorder="1" applyAlignment="1" applyProtection="1">
      <alignment horizontal="right" vertical="center"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26" fillId="0" borderId="0" xfId="0" applyFont="1" applyAlignment="1" applyProtection="1">
      <alignment horizontal="left" wrapText="1"/>
    </xf>
    <xf numFmtId="0" fontId="20" fillId="0" borderId="0" xfId="0" applyFont="1" applyBorder="1" applyAlignment="1" applyProtection="1">
      <alignment horizontal="left" vertical="center" wrapText="1"/>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16" fillId="0" borderId="0" xfId="0" applyFont="1" applyFill="1" applyBorder="1" applyAlignment="1" applyProtection="1">
      <alignment horizontal="left" vertical="top" wrapText="1"/>
    </xf>
    <xf numFmtId="0" fontId="103" fillId="0" borderId="0" xfId="0" applyFont="1" applyAlignment="1" applyProtection="1">
      <alignment horizontal="left" vertical="top" wrapText="1"/>
    </xf>
    <xf numFmtId="0" fontId="92" fillId="2" borderId="0" xfId="0" applyFont="1" applyFill="1" applyBorder="1" applyAlignment="1" applyProtection="1">
      <alignment horizontal="left" vertical="top" wrapText="1"/>
    </xf>
    <xf numFmtId="0" fontId="58" fillId="2" borderId="0" xfId="0" applyFont="1" applyFill="1" applyAlignment="1" applyProtection="1">
      <alignment horizontal="left" vertical="top" wrapText="1"/>
    </xf>
  </cellXfs>
  <cellStyles count="2">
    <cellStyle name="Lien hypertexte" xfId="1" builtinId="8" customBuiltin="1"/>
    <cellStyle name="Normal" xfId="0" builtinId="0"/>
  </cellStyles>
  <dxfs count="67">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s>
  <tableStyles count="0" defaultTableStyle="TableStyleMedium2" defaultPivotStyle="PivotStyleLight16"/>
  <colors>
    <mruColors>
      <color rgb="FFF3DDD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000-000010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000-000011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000-000012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000-000013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000-00001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000-00001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000-000016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000-00001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44449</xdr:colOff>
          <xdr:row>51</xdr:row>
          <xdr:rowOff>43391</xdr:rowOff>
        </xdr:from>
        <xdr:to>
          <xdr:col>32</xdr:col>
          <xdr:colOff>491029</xdr:colOff>
          <xdr:row>57</xdr:row>
          <xdr:rowOff>452439</xdr:rowOff>
        </xdr:to>
        <xdr:pic>
          <xdr:nvPicPr>
            <xdr:cNvPr id="10" name="Grafik 9">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sig.!$C$4" spid="_x0000_s45204"/>
                </a:ext>
              </a:extLst>
            </xdr:cNvPicPr>
          </xdr:nvPicPr>
          <xdr:blipFill>
            <a:blip xmlns:r="http://schemas.openxmlformats.org/officeDocument/2006/relationships" r:embed="rId1"/>
            <a:srcRect/>
            <a:stretch>
              <a:fillRect/>
            </a:stretch>
          </xdr:blipFill>
          <xdr:spPr bwMode="auto">
            <a:xfrm>
              <a:off x="9795668" y="20105422"/>
              <a:ext cx="4839987" cy="2147360"/>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000-00001C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000-00001D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000-00001E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000-00001F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000-000020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000-000021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000-000022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000-000023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000-00001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000-00001A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000-00001B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000-00002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000-00002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000-00002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000-000028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000-00002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44450</xdr:colOff>
          <xdr:row>51</xdr:row>
          <xdr:rowOff>43392</xdr:rowOff>
        </xdr:from>
        <xdr:to>
          <xdr:col>32</xdr:col>
          <xdr:colOff>488157</xdr:colOff>
          <xdr:row>57</xdr:row>
          <xdr:rowOff>468413</xdr:rowOff>
        </xdr:to>
        <xdr:pic>
          <xdr:nvPicPr>
            <xdr:cNvPr id="10" name="Grafik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sig.!$H$4" spid="_x0000_s40314"/>
                </a:ext>
              </a:extLst>
            </xdr:cNvPicPr>
          </xdr:nvPicPr>
          <xdr:blipFill>
            <a:blip xmlns:r="http://schemas.openxmlformats.org/officeDocument/2006/relationships" r:embed="rId1"/>
            <a:srcRect/>
            <a:stretch>
              <a:fillRect/>
            </a:stretch>
          </xdr:blipFill>
          <xdr:spPr bwMode="auto">
            <a:xfrm>
              <a:off x="9795669" y="20450705"/>
              <a:ext cx="4837112" cy="2163333"/>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1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1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1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1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1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1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34925</xdr:colOff>
          <xdr:row>51</xdr:row>
          <xdr:rowOff>43391</xdr:rowOff>
        </xdr:from>
        <xdr:to>
          <xdr:col>32</xdr:col>
          <xdr:colOff>469034</xdr:colOff>
          <xdr:row>57</xdr:row>
          <xdr:rowOff>488156</xdr:rowOff>
        </xdr:to>
        <xdr:pic>
          <xdr:nvPicPr>
            <xdr:cNvPr id="10" name="Grafik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sig.!$M$4" spid="_x0000_s41339"/>
                </a:ext>
              </a:extLst>
            </xdr:cNvPicPr>
          </xdr:nvPicPr>
          <xdr:blipFill>
            <a:blip xmlns:r="http://schemas.openxmlformats.org/officeDocument/2006/relationships" r:embed="rId1"/>
            <a:srcRect/>
            <a:stretch>
              <a:fillRect/>
            </a:stretch>
          </xdr:blipFill>
          <xdr:spPr bwMode="auto">
            <a:xfrm>
              <a:off x="9714706" y="20248297"/>
              <a:ext cx="4827516" cy="2183078"/>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2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2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2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2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50"/>
  <sheetViews>
    <sheetView showGridLines="0" tabSelected="1"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Amt für Berufsbildung BBA FR</v>
      </c>
      <c r="B2" s="381"/>
      <c r="C2" s="381"/>
      <c r="D2" s="381"/>
      <c r="E2" s="381"/>
      <c r="F2" s="381"/>
      <c r="G2" s="381"/>
      <c r="H2" s="381"/>
      <c r="I2" s="381"/>
      <c r="J2" s="381"/>
      <c r="K2" s="63" t="s">
        <v>30</v>
      </c>
      <c r="L2" s="382" t="str">
        <f>IF(E10="","",E10)</f>
        <v>Fachfrau/Fachmann Gesundheit EFZ</v>
      </c>
      <c r="M2" s="383"/>
      <c r="N2" s="383"/>
      <c r="O2" s="383"/>
      <c r="P2" s="383"/>
      <c r="Q2" s="383"/>
      <c r="R2" s="383"/>
      <c r="S2" s="383"/>
      <c r="T2" s="383"/>
      <c r="U2" s="384"/>
      <c r="W2" s="63" t="s">
        <v>31</v>
      </c>
      <c r="X2" s="382" t="str">
        <f>IF(E12="","",E12)</f>
        <v>---</v>
      </c>
      <c r="Y2" s="383"/>
      <c r="Z2" s="383"/>
      <c r="AA2" s="383"/>
      <c r="AB2" s="383"/>
      <c r="AC2" s="383"/>
      <c r="AD2" s="384"/>
      <c r="AE2" s="57" t="s">
        <v>32</v>
      </c>
      <c r="AF2" s="385">
        <f>IF(M12="","",M12)</f>
        <v>86911</v>
      </c>
      <c r="AG2" s="386"/>
      <c r="AH2" s="365" t="s">
        <v>243</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8" customHeight="1" x14ac:dyDescent="0.4">
      <c r="B6" s="18"/>
      <c r="S6" s="28"/>
      <c r="T6" s="4"/>
      <c r="U6" s="4"/>
      <c r="V6" s="4"/>
      <c r="W6" s="4"/>
      <c r="X6" s="4"/>
      <c r="Y6" s="4"/>
      <c r="AH6" s="365"/>
      <c r="AI6" s="51"/>
    </row>
    <row r="7" spans="1:55" ht="36" customHeight="1" x14ac:dyDescent="0.4">
      <c r="B7" s="366" t="s">
        <v>101</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5"/>
      <c r="AI7" s="51"/>
    </row>
    <row r="8" spans="1:55" ht="60" customHeight="1" x14ac:dyDescent="0.4">
      <c r="B8" s="18"/>
      <c r="S8" s="28"/>
      <c r="T8" s="4"/>
      <c r="U8" s="4"/>
      <c r="V8" s="4"/>
      <c r="W8" s="4"/>
      <c r="X8" s="4"/>
      <c r="Y8" s="4"/>
      <c r="AH8" s="155" t="s">
        <v>35</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38</v>
      </c>
      <c r="AI9" s="51"/>
      <c r="AJ9" s="45"/>
      <c r="AK9" s="45"/>
      <c r="AL9" s="45"/>
      <c r="AM9" s="45"/>
      <c r="AN9" s="45"/>
      <c r="AO9" s="45"/>
      <c r="AP9" s="45"/>
      <c r="AQ9" s="45"/>
      <c r="AR9" s="45"/>
      <c r="AS9" s="45"/>
      <c r="AT9" s="45"/>
      <c r="AU9" s="45"/>
      <c r="AV9" s="45"/>
      <c r="AW9" s="45"/>
      <c r="AX9" s="45"/>
      <c r="AY9" s="45"/>
      <c r="AZ9" s="45"/>
      <c r="BA9" s="45"/>
      <c r="BB9" s="45"/>
      <c r="BC9" s="45"/>
    </row>
    <row r="10" spans="1:55" ht="40.5" customHeight="1" x14ac:dyDescent="0.4">
      <c r="A10" s="4"/>
      <c r="B10" s="367" t="s">
        <v>165</v>
      </c>
      <c r="C10" s="368"/>
      <c r="D10" s="368"/>
      <c r="E10" s="369" t="s">
        <v>317</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0" t="s">
        <v>300</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C11" s="48"/>
      <c r="D11" s="45"/>
      <c r="E11" s="45"/>
      <c r="F11" s="45"/>
      <c r="G11" s="46"/>
      <c r="I11" s="4"/>
      <c r="J11" s="4"/>
      <c r="K11" s="4"/>
      <c r="L11" s="4"/>
      <c r="M11" s="4"/>
      <c r="N11" s="4"/>
      <c r="O11" s="4"/>
      <c r="P11" s="4"/>
      <c r="Q11" s="55"/>
      <c r="R11" s="13"/>
      <c r="S11" s="4"/>
      <c r="T11" s="64"/>
      <c r="U11" s="65"/>
      <c r="V11" s="65"/>
      <c r="W11" s="65"/>
      <c r="X11" s="66"/>
      <c r="Y11" s="66"/>
      <c r="Z11" s="65"/>
      <c r="AA11" s="59"/>
      <c r="AH11" s="391" t="s">
        <v>253</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7.5" customHeight="1" x14ac:dyDescent="0.4">
      <c r="A12" s="45"/>
      <c r="B12" s="373" t="s">
        <v>42</v>
      </c>
      <c r="C12" s="373"/>
      <c r="D12" s="373"/>
      <c r="E12" s="374" t="s">
        <v>485</v>
      </c>
      <c r="F12" s="375"/>
      <c r="G12" s="375"/>
      <c r="H12" s="375"/>
      <c r="I12" s="375"/>
      <c r="J12" s="376"/>
      <c r="K12" s="377" t="s">
        <v>174</v>
      </c>
      <c r="L12" s="378"/>
      <c r="M12" s="379">
        <v>86911</v>
      </c>
      <c r="N12" s="380"/>
      <c r="O12" s="24" t="s">
        <v>189</v>
      </c>
      <c r="Q12" s="7"/>
      <c r="T12" s="372" t="str">
        <f>IF(AI12=1,int.!B7," ")</f>
        <v>Chefexpertin Sonja Stadler</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389" t="s">
        <v>41</v>
      </c>
      <c r="C14" s="389"/>
      <c r="D14" s="390"/>
      <c r="E14" s="337"/>
      <c r="F14" s="338"/>
      <c r="G14" s="338"/>
      <c r="H14" s="338"/>
      <c r="I14" s="338"/>
      <c r="J14" s="338"/>
      <c r="K14" s="338"/>
      <c r="L14" s="338"/>
      <c r="M14" s="338"/>
      <c r="N14" s="339"/>
      <c r="O14" s="24" t="s">
        <v>189</v>
      </c>
      <c r="P14" s="7"/>
      <c r="T14" s="372" t="str">
        <f>IF(AI14=1,int.!B9," ")</f>
        <v>OrTra Gesundheit und Soziales Freiburg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5"/>
      <c r="B15" s="45"/>
      <c r="C15" s="45"/>
      <c r="D15" s="4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5"/>
      <c r="B16" s="387" t="s">
        <v>29</v>
      </c>
      <c r="C16" s="387"/>
      <c r="D16" s="387"/>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5"/>
      <c r="B17" s="45"/>
      <c r="C17" s="45"/>
      <c r="D17" s="45"/>
      <c r="E17" s="45"/>
      <c r="F17" s="45"/>
      <c r="G17" s="46"/>
      <c r="I17" s="4"/>
      <c r="J17" s="4"/>
      <c r="K17" s="4"/>
      <c r="L17" s="4"/>
      <c r="M17" s="4"/>
      <c r="N17" s="4"/>
      <c r="O17" s="4"/>
      <c r="P17" s="4"/>
      <c r="Q17" s="55"/>
      <c r="R17" s="13"/>
      <c r="S17" s="4"/>
      <c r="T17" s="64"/>
      <c r="U17" s="65"/>
      <c r="V17" s="65"/>
      <c r="W17" s="65"/>
      <c r="X17" s="66"/>
      <c r="Y17" s="66"/>
      <c r="Z17" s="65"/>
      <c r="AA17" s="59"/>
      <c r="AH17" s="392"/>
      <c r="AI17" s="51"/>
      <c r="AJ17" s="45"/>
      <c r="AK17" s="45"/>
      <c r="AL17" s="45"/>
      <c r="AM17" s="45"/>
      <c r="AN17" s="45"/>
      <c r="AO17" s="45"/>
      <c r="AP17" s="45"/>
      <c r="AQ17" s="45"/>
      <c r="AR17" s="45"/>
      <c r="AS17" s="45"/>
      <c r="AT17" s="45"/>
      <c r="AU17" s="45"/>
      <c r="AV17" s="45"/>
      <c r="AW17" s="45"/>
      <c r="AX17" s="45"/>
      <c r="AY17" s="45"/>
      <c r="AZ17" s="45"/>
      <c r="BA17" s="45"/>
      <c r="BB17" s="45"/>
      <c r="BC17" s="45"/>
    </row>
    <row r="18" spans="1:55" ht="35.25" customHeight="1" x14ac:dyDescent="0.4">
      <c r="A18" s="45"/>
      <c r="B18" s="387" t="s">
        <v>45</v>
      </c>
      <c r="C18" s="387"/>
      <c r="D18" s="387"/>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388" t="s">
        <v>44</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112" t="s">
        <v>6</v>
      </c>
      <c r="C20" s="49"/>
      <c r="D20" s="15"/>
      <c r="E20" s="15"/>
      <c r="F20" s="15"/>
      <c r="G20" s="15"/>
      <c r="H20" s="15"/>
      <c r="I20" s="15"/>
      <c r="J20" s="15"/>
      <c r="K20" s="15"/>
      <c r="L20" s="15"/>
      <c r="M20" s="15"/>
      <c r="N20" s="15"/>
      <c r="O20" s="15"/>
      <c r="AH20" s="388"/>
      <c r="AI20" s="51"/>
      <c r="AJ20" s="44"/>
      <c r="AK20" s="44"/>
      <c r="AL20" s="44"/>
      <c r="AM20" s="44"/>
      <c r="AN20" s="44"/>
      <c r="AO20" s="44"/>
      <c r="AP20" s="44"/>
      <c r="AQ20" s="44"/>
      <c r="AR20" s="44"/>
      <c r="AS20" s="44"/>
      <c r="AT20" s="44"/>
      <c r="AU20" s="44"/>
      <c r="AV20" s="44"/>
      <c r="AW20" s="44"/>
      <c r="AX20" s="44"/>
      <c r="AY20" s="44"/>
      <c r="AZ20" s="44"/>
      <c r="BA20" s="44"/>
      <c r="BB20" s="44"/>
      <c r="BC20" s="44"/>
    </row>
    <row r="21" spans="1:55" ht="33" customHeight="1" x14ac:dyDescent="0.3">
      <c r="B21" s="111" t="s">
        <v>164</v>
      </c>
      <c r="C21" s="14"/>
      <c r="E21" s="337"/>
      <c r="F21" s="338"/>
      <c r="G21" s="338"/>
      <c r="H21" s="338"/>
      <c r="I21" s="338"/>
      <c r="J21" s="338"/>
      <c r="K21" s="338"/>
      <c r="L21" s="338"/>
      <c r="M21" s="338"/>
      <c r="N21" s="339"/>
      <c r="O21" s="24" t="s">
        <v>189</v>
      </c>
      <c r="P21" s="7"/>
      <c r="R21" s="13"/>
      <c r="S21" s="4"/>
      <c r="T21" s="39"/>
      <c r="U21" s="4"/>
      <c r="V21" s="4"/>
      <c r="W21" s="4"/>
      <c r="X21" s="5"/>
      <c r="Y21" s="5"/>
      <c r="Z21" s="4"/>
      <c r="AH21" s="150" t="s">
        <v>10</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345" t="s">
        <v>11</v>
      </c>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111" t="s">
        <v>7</v>
      </c>
      <c r="C23" s="13"/>
      <c r="D23" s="11"/>
      <c r="E23" s="11"/>
      <c r="F23" s="11"/>
      <c r="G23" s="11"/>
      <c r="H23" s="11"/>
      <c r="I23" s="11"/>
      <c r="J23" s="11"/>
      <c r="K23" s="11"/>
      <c r="L23" s="11"/>
      <c r="M23" s="11"/>
      <c r="N23" s="11"/>
      <c r="O23" s="11"/>
      <c r="S23" s="29"/>
      <c r="T23" s="39"/>
      <c r="U23" s="4"/>
      <c r="V23" s="4"/>
      <c r="W23" s="4"/>
      <c r="X23" s="5"/>
      <c r="Y23" s="5"/>
      <c r="Z23" s="4"/>
      <c r="AH23" s="345"/>
      <c r="AI23" s="82"/>
    </row>
    <row r="24" spans="1:55" ht="33" customHeight="1" x14ac:dyDescent="0.2">
      <c r="B24" s="344" t="s">
        <v>166</v>
      </c>
      <c r="C24" s="344"/>
      <c r="D24" s="344"/>
      <c r="E24" s="337"/>
      <c r="F24" s="338"/>
      <c r="G24" s="338"/>
      <c r="H24" s="338"/>
      <c r="I24" s="338"/>
      <c r="J24" s="338"/>
      <c r="K24" s="338"/>
      <c r="L24" s="338"/>
      <c r="M24" s="338"/>
      <c r="N24" s="339"/>
      <c r="O24" s="24" t="s">
        <v>189</v>
      </c>
      <c r="P24" s="7"/>
      <c r="S24" s="29"/>
      <c r="T24" s="29"/>
      <c r="U24" s="29"/>
      <c r="V24" s="29"/>
      <c r="W24" s="29"/>
      <c r="X24" s="29"/>
      <c r="Y24" s="29"/>
      <c r="Z24" s="29"/>
      <c r="AA24" s="29"/>
      <c r="AB24" s="29"/>
      <c r="AC24" s="29"/>
      <c r="AD24" s="29"/>
      <c r="AE24" s="29"/>
      <c r="AF24" s="29"/>
      <c r="AG24" s="29"/>
      <c r="AH24" s="345" t="s">
        <v>37</v>
      </c>
      <c r="AI24" s="82"/>
    </row>
    <row r="25" spans="1:55" ht="12.75" customHeight="1" x14ac:dyDescent="0.3">
      <c r="A25" s="45"/>
      <c r="B25" s="344"/>
      <c r="C25" s="344"/>
      <c r="D25" s="344"/>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3" customHeight="1" x14ac:dyDescent="0.3">
      <c r="B26" s="111" t="s">
        <v>175</v>
      </c>
      <c r="C26" s="14"/>
      <c r="D26" s="14"/>
      <c r="E26" s="337"/>
      <c r="F26" s="338"/>
      <c r="G26" s="338"/>
      <c r="H26" s="338"/>
      <c r="I26" s="338"/>
      <c r="J26" s="338"/>
      <c r="K26" s="338"/>
      <c r="L26" s="338"/>
      <c r="M26" s="338"/>
      <c r="N26" s="339"/>
      <c r="O26" s="24" t="s">
        <v>189</v>
      </c>
      <c r="P26" s="7"/>
      <c r="T26" s="39"/>
      <c r="U26" s="4"/>
      <c r="V26" s="4"/>
      <c r="W26" s="4"/>
      <c r="X26" s="5"/>
      <c r="Y26" s="5"/>
      <c r="Z26" s="4"/>
      <c r="AH26" s="308" t="s">
        <v>126</v>
      </c>
      <c r="AI26" s="51"/>
    </row>
    <row r="27" spans="1:55" ht="12.75" customHeight="1" x14ac:dyDescent="0.3">
      <c r="A27" s="45"/>
      <c r="B27" s="45"/>
      <c r="C27" s="45"/>
      <c r="D27" s="45"/>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308"/>
      <c r="AI27" s="51"/>
      <c r="AJ27" s="45"/>
      <c r="AK27" s="45"/>
      <c r="AL27" s="45"/>
      <c r="AM27" s="45"/>
      <c r="AN27" s="45"/>
      <c r="AO27" s="45"/>
      <c r="AP27" s="45"/>
      <c r="AQ27" s="45"/>
      <c r="AR27" s="45"/>
      <c r="AS27" s="45"/>
      <c r="AT27" s="45"/>
      <c r="AU27" s="45"/>
      <c r="AV27" s="45"/>
      <c r="AW27" s="45"/>
      <c r="AX27" s="45"/>
      <c r="AY27" s="45"/>
      <c r="AZ27" s="45"/>
      <c r="BA27" s="45"/>
      <c r="BB27" s="45"/>
      <c r="BC27" s="45"/>
    </row>
    <row r="28" spans="1:55" ht="33" customHeight="1" x14ac:dyDescent="0.35">
      <c r="B28" s="111" t="s">
        <v>5</v>
      </c>
      <c r="C28" s="14"/>
      <c r="D28" s="14"/>
      <c r="E28" s="341"/>
      <c r="F28" s="342"/>
      <c r="G28" s="343"/>
      <c r="H28" s="11"/>
      <c r="I28" s="38" t="s">
        <v>16</v>
      </c>
      <c r="J28" s="341"/>
      <c r="K28" s="342"/>
      <c r="L28" s="342"/>
      <c r="M28" s="342"/>
      <c r="N28" s="343"/>
      <c r="O28" s="24" t="s">
        <v>189</v>
      </c>
      <c r="T28" s="346" t="s">
        <v>230</v>
      </c>
      <c r="U28" s="347"/>
      <c r="V28" s="347"/>
      <c r="W28" s="347"/>
      <c r="X28" s="347"/>
      <c r="Y28" s="347"/>
      <c r="Z28" s="347"/>
      <c r="AA28" s="347"/>
      <c r="AB28" s="347"/>
      <c r="AC28" s="347"/>
      <c r="AD28" s="347"/>
      <c r="AE28" s="347"/>
      <c r="AF28" s="347"/>
      <c r="AG28" s="348"/>
      <c r="AH28" s="308"/>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308"/>
      <c r="AI29" s="51"/>
      <c r="AJ29" s="45"/>
      <c r="AK29" s="45"/>
      <c r="AL29" s="45"/>
      <c r="AM29" s="45"/>
      <c r="AN29" s="45"/>
      <c r="AO29" s="45"/>
      <c r="AP29" s="45"/>
      <c r="AQ29" s="45"/>
      <c r="AR29" s="45"/>
      <c r="AS29" s="45"/>
      <c r="AT29" s="45"/>
      <c r="AU29" s="45"/>
      <c r="AV29" s="45"/>
      <c r="AW29" s="45"/>
      <c r="AX29" s="45"/>
      <c r="AY29" s="45"/>
      <c r="AZ29" s="45"/>
      <c r="BA29" s="45"/>
      <c r="BB29" s="45"/>
      <c r="BC29" s="45"/>
    </row>
    <row r="30" spans="1:55" ht="30" customHeight="1" x14ac:dyDescent="0.2">
      <c r="B30" s="111" t="s">
        <v>149</v>
      </c>
      <c r="C30" s="45"/>
      <c r="D30" s="68"/>
      <c r="E30" s="337"/>
      <c r="F30" s="338"/>
      <c r="G30" s="338"/>
      <c r="H30" s="338"/>
      <c r="I30" s="338"/>
      <c r="J30" s="338"/>
      <c r="K30" s="338"/>
      <c r="L30" s="338"/>
      <c r="M30" s="338"/>
      <c r="N30" s="339"/>
      <c r="O30" s="24" t="s">
        <v>189</v>
      </c>
      <c r="P30" s="7"/>
      <c r="T30" s="349" t="str">
        <f>int.!B17</f>
        <v>s.stadler@ortrafr.ch</v>
      </c>
      <c r="U30" s="350"/>
      <c r="V30" s="350"/>
      <c r="W30" s="350"/>
      <c r="X30" s="350"/>
      <c r="Y30" s="350"/>
      <c r="Z30" s="350"/>
      <c r="AA30" s="350"/>
      <c r="AB30" s="353" t="str">
        <f>int.!B17</f>
        <v>s.stadler@ortrafr.ch</v>
      </c>
      <c r="AC30" s="354"/>
      <c r="AD30" s="354"/>
      <c r="AE30" s="354"/>
      <c r="AF30" s="354"/>
      <c r="AG30" s="354"/>
      <c r="AH30" s="340" t="s">
        <v>127</v>
      </c>
      <c r="AI30" s="51"/>
    </row>
    <row r="31" spans="1:55" ht="12.75" customHeight="1" x14ac:dyDescent="0.35">
      <c r="A31" s="45"/>
      <c r="B31" s="45"/>
      <c r="C31" s="45"/>
      <c r="D31" s="45"/>
      <c r="E31" s="45"/>
      <c r="F31" s="45"/>
      <c r="G31" s="46"/>
      <c r="I31" s="4"/>
      <c r="J31" s="4"/>
      <c r="K31" s="4"/>
      <c r="L31" s="4"/>
      <c r="M31" s="4"/>
      <c r="N31" s="4"/>
      <c r="O31" s="4"/>
      <c r="P31" s="4"/>
      <c r="Q31" s="55"/>
      <c r="R31" s="13"/>
      <c r="S31" s="4"/>
      <c r="T31" s="146"/>
      <c r="U31" s="25"/>
      <c r="V31" s="25"/>
      <c r="W31" s="25"/>
      <c r="X31" s="25"/>
      <c r="Y31" s="25"/>
      <c r="Z31" s="25"/>
      <c r="AA31" s="25"/>
      <c r="AB31" s="351" t="s">
        <v>252</v>
      </c>
      <c r="AC31" s="351"/>
      <c r="AD31" s="351"/>
      <c r="AE31" s="351"/>
      <c r="AF31" s="351"/>
      <c r="AG31" s="351"/>
      <c r="AH31" s="340"/>
      <c r="AI31" s="51"/>
      <c r="AJ31" s="45"/>
      <c r="AK31" s="45"/>
      <c r="AL31" s="45"/>
      <c r="AM31" s="45"/>
      <c r="AN31" s="45"/>
      <c r="AO31" s="45"/>
      <c r="AP31" s="45"/>
      <c r="AQ31" s="45"/>
      <c r="AR31" s="45"/>
      <c r="AS31" s="45"/>
      <c r="AT31" s="45"/>
      <c r="AU31" s="45"/>
      <c r="AV31" s="45"/>
      <c r="AW31" s="45"/>
      <c r="AX31" s="45"/>
      <c r="AY31" s="45"/>
      <c r="AZ31" s="45"/>
      <c r="BA31" s="45"/>
      <c r="BB31" s="45"/>
      <c r="BC31" s="45"/>
    </row>
    <row r="32" spans="1:55" ht="33" customHeight="1" x14ac:dyDescent="0.3">
      <c r="B32" s="111" t="s">
        <v>190</v>
      </c>
      <c r="C32" s="14"/>
      <c r="D32" s="14"/>
      <c r="E32" s="341"/>
      <c r="F32" s="342"/>
      <c r="G32" s="342"/>
      <c r="H32" s="342"/>
      <c r="I32" s="342"/>
      <c r="J32" s="342"/>
      <c r="K32" s="342"/>
      <c r="L32" s="342"/>
      <c r="M32" s="342"/>
      <c r="N32" s="343"/>
      <c r="O32" s="24" t="s">
        <v>189</v>
      </c>
      <c r="T32" s="352" t="str">
        <f>IF(AI32=1,"Notfalltelefon"," ")</f>
        <v>Notfalltelefon</v>
      </c>
      <c r="U32" s="352"/>
      <c r="V32" s="352"/>
      <c r="W32" s="352"/>
      <c r="X32" s="352"/>
      <c r="Y32" s="352"/>
      <c r="Z32" s="352"/>
      <c r="AA32" s="352"/>
      <c r="AB32" s="351"/>
      <c r="AC32" s="351"/>
      <c r="AD32" s="351"/>
      <c r="AE32" s="351"/>
      <c r="AF32" s="351"/>
      <c r="AG32" s="351"/>
      <c r="AH32" s="340"/>
      <c r="AI32" s="51">
        <f>COUNTIF(int.!B15,"*")</f>
        <v>1</v>
      </c>
    </row>
    <row r="33" spans="1:55" ht="33" customHeight="1" x14ac:dyDescent="0.2">
      <c r="B33" s="359" t="s">
        <v>191</v>
      </c>
      <c r="C33" s="360"/>
      <c r="D33" s="360"/>
      <c r="E33" s="360"/>
      <c r="F33" s="360"/>
      <c r="G33" s="360"/>
      <c r="H33" s="360"/>
      <c r="I33" s="360"/>
      <c r="J33" s="360"/>
      <c r="K33" s="360"/>
      <c r="L33" s="360"/>
      <c r="M33" s="360"/>
      <c r="N33" s="360"/>
      <c r="O33" s="69"/>
      <c r="P33" s="69"/>
      <c r="Q33" s="96"/>
      <c r="R33" s="29"/>
      <c r="T33" s="364" t="str">
        <f>IF(AI32=1,int.!B15," ")</f>
        <v>079 581 77 12</v>
      </c>
      <c r="U33" s="364"/>
      <c r="V33" s="364"/>
      <c r="W33" s="364"/>
      <c r="X33" s="364"/>
      <c r="Y33" s="364"/>
      <c r="Z33" s="364"/>
      <c r="AA33" s="364"/>
      <c r="AH33" s="361" t="s">
        <v>248</v>
      </c>
    </row>
    <row r="34" spans="1:55" ht="20.25"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361"/>
      <c r="AJ34" s="45"/>
      <c r="AK34" s="45"/>
      <c r="AL34" s="45"/>
      <c r="AM34" s="45"/>
      <c r="AN34" s="45"/>
      <c r="AO34" s="45"/>
      <c r="AP34" s="45"/>
      <c r="AQ34" s="45"/>
      <c r="AR34" s="45"/>
      <c r="AS34" s="45"/>
      <c r="AT34" s="45"/>
      <c r="AU34" s="45"/>
      <c r="AV34" s="45"/>
      <c r="AW34" s="45"/>
      <c r="AX34" s="45"/>
      <c r="AY34" s="45"/>
      <c r="AZ34" s="45"/>
      <c r="BA34" s="45"/>
      <c r="BB34" s="45"/>
      <c r="BC34" s="45"/>
    </row>
    <row r="35" spans="1:55" ht="259.5" customHeight="1" x14ac:dyDescent="0.2">
      <c r="B35" s="362" t="s">
        <v>176</v>
      </c>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148"/>
    </row>
    <row r="36" spans="1:55" s="20" customFormat="1" ht="30" customHeight="1" x14ac:dyDescent="0.25">
      <c r="A36" s="19"/>
      <c r="B36" s="355" t="s">
        <v>162</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161</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163</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160</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159</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357" t="s">
        <v>177</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357" t="s">
        <v>178</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30" customHeight="1" x14ac:dyDescent="0.3">
      <c r="A44" s="23"/>
      <c r="B44" s="357" t="s">
        <v>158</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157</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309" t="s">
        <v>18</v>
      </c>
      <c r="C48" s="309"/>
      <c r="D48" s="309"/>
      <c r="E48" s="309"/>
      <c r="F48" s="309"/>
      <c r="G48" s="309"/>
      <c r="H48" s="309"/>
      <c r="I48" s="309"/>
      <c r="J48" s="309"/>
      <c r="K48" s="309"/>
      <c r="L48" s="309"/>
      <c r="M48" s="309"/>
      <c r="N48" s="309"/>
      <c r="O48" s="309"/>
      <c r="Q48" s="310" t="s">
        <v>156</v>
      </c>
      <c r="R48" s="310"/>
      <c r="S48" s="310"/>
      <c r="T48" s="310"/>
      <c r="U48" s="310"/>
      <c r="V48" s="310"/>
      <c r="W48" s="310"/>
      <c r="X48" s="310"/>
      <c r="Y48" s="310"/>
      <c r="Z48" s="310"/>
      <c r="AA48" s="310"/>
      <c r="AB48" s="310"/>
      <c r="AC48" s="310"/>
      <c r="AD48" s="310"/>
      <c r="AE48" s="310"/>
      <c r="AF48" s="310"/>
      <c r="AG48" s="310"/>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309"/>
      <c r="C49" s="309"/>
      <c r="D49" s="309"/>
      <c r="E49" s="309"/>
      <c r="F49" s="309"/>
      <c r="G49" s="309"/>
      <c r="H49" s="309"/>
      <c r="I49" s="309"/>
      <c r="J49" s="309"/>
      <c r="K49" s="309"/>
      <c r="L49" s="309"/>
      <c r="M49" s="309"/>
      <c r="N49" s="309"/>
      <c r="O49" s="309"/>
      <c r="Q49" s="310"/>
      <c r="R49" s="310"/>
      <c r="S49" s="310"/>
      <c r="T49" s="310"/>
      <c r="U49" s="310"/>
      <c r="V49" s="310"/>
      <c r="W49" s="310"/>
      <c r="X49" s="310"/>
      <c r="Y49" s="310"/>
      <c r="Z49" s="310"/>
      <c r="AA49" s="310"/>
      <c r="AB49" s="310"/>
      <c r="AC49" s="310"/>
      <c r="AD49" s="310"/>
      <c r="AE49" s="310"/>
      <c r="AF49" s="310"/>
      <c r="AG49" s="310"/>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309"/>
      <c r="C50" s="309"/>
      <c r="D50" s="309"/>
      <c r="E50" s="309"/>
      <c r="F50" s="309"/>
      <c r="G50" s="309"/>
      <c r="H50" s="309"/>
      <c r="I50" s="309"/>
      <c r="J50" s="309"/>
      <c r="K50" s="309"/>
      <c r="L50" s="309"/>
      <c r="M50" s="309"/>
      <c r="N50" s="309"/>
      <c r="O50" s="309"/>
      <c r="Q50" s="310"/>
      <c r="R50" s="310"/>
      <c r="S50" s="310"/>
      <c r="T50" s="310"/>
      <c r="U50" s="310"/>
      <c r="V50" s="310"/>
      <c r="W50" s="310"/>
      <c r="X50" s="310"/>
      <c r="Y50" s="310"/>
      <c r="Z50" s="310"/>
      <c r="AA50" s="310"/>
      <c r="AB50" s="310"/>
      <c r="AC50" s="310"/>
      <c r="AD50" s="310"/>
      <c r="AE50" s="310"/>
      <c r="AF50" s="310"/>
      <c r="AG50" s="310"/>
      <c r="AH50" s="275" t="s">
        <v>111</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6" t="s">
        <v>19</v>
      </c>
      <c r="C52" s="277"/>
      <c r="D52" s="278" t="str">
        <f>S149</f>
        <v>X</v>
      </c>
      <c r="E52" s="279"/>
      <c r="F52" s="280"/>
      <c r="G52" s="287" t="str">
        <f>IF(AM145&gt;0,"Fehler in der Tabelle"," ")</f>
        <v>Fehler in der Tabelle</v>
      </c>
      <c r="H52" s="288"/>
      <c r="I52" s="288"/>
      <c r="J52" s="288"/>
      <c r="K52" s="288"/>
      <c r="L52" s="288"/>
      <c r="M52" s="288"/>
      <c r="N52" s="288"/>
      <c r="O52" s="288"/>
      <c r="P52" s="23"/>
      <c r="Q52" s="161"/>
      <c r="R52" s="164" t="s">
        <v>39</v>
      </c>
      <c r="T52" s="26"/>
      <c r="U52" s="26"/>
      <c r="V52" s="54" t="s">
        <v>8</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6"/>
      <c r="C53" s="277"/>
      <c r="D53" s="281"/>
      <c r="E53" s="282"/>
      <c r="F53" s="283"/>
      <c r="G53" s="287"/>
      <c r="H53" s="288"/>
      <c r="I53" s="288"/>
      <c r="J53" s="288"/>
      <c r="K53" s="288"/>
      <c r="L53" s="288"/>
      <c r="M53" s="288"/>
      <c r="N53" s="288"/>
      <c r="O53" s="288"/>
      <c r="P53" s="307" t="s">
        <v>241</v>
      </c>
      <c r="Q53" s="307"/>
      <c r="R53" s="307"/>
      <c r="S53" s="307"/>
      <c r="T53" s="303" t="s">
        <v>242</v>
      </c>
      <c r="U53" s="304"/>
      <c r="V53" s="305"/>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6"/>
      <c r="C54" s="277"/>
      <c r="D54" s="281"/>
      <c r="E54" s="282"/>
      <c r="F54" s="283"/>
      <c r="G54" s="287"/>
      <c r="H54" s="288"/>
      <c r="I54" s="288"/>
      <c r="J54" s="288"/>
      <c r="K54" s="288"/>
      <c r="L54" s="288"/>
      <c r="M54" s="288"/>
      <c r="N54" s="288"/>
      <c r="O54" s="288"/>
      <c r="Q54" s="298" t="s">
        <v>9</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276"/>
      <c r="C55" s="277"/>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
      <c r="H56" s="306" t="s">
        <v>240</v>
      </c>
      <c r="I56" s="306"/>
      <c r="J56" s="306"/>
      <c r="K56" s="306"/>
      <c r="L56" s="147"/>
      <c r="Q56" s="299"/>
      <c r="R56" s="300"/>
      <c r="S56" s="300"/>
      <c r="T56" s="300"/>
      <c r="U56" s="301"/>
      <c r="W56" s="292"/>
      <c r="X56" s="293"/>
      <c r="Y56" s="293"/>
      <c r="Z56" s="293"/>
      <c r="AA56" s="293"/>
      <c r="AB56" s="293"/>
      <c r="AC56" s="293"/>
      <c r="AD56" s="293"/>
      <c r="AE56" s="293"/>
      <c r="AF56" s="293"/>
      <c r="AG56" s="294"/>
      <c r="AH56" s="275"/>
    </row>
    <row r="57" spans="1:55" ht="24" customHeight="1" x14ac:dyDescent="0.3">
      <c r="B57" s="298" t="s">
        <v>40</v>
      </c>
      <c r="C57" s="298"/>
      <c r="D57" s="298"/>
      <c r="E57" s="298"/>
      <c r="F57" s="298"/>
      <c r="G57" s="298"/>
      <c r="H57" s="302"/>
      <c r="I57" s="161"/>
      <c r="J57" s="164" t="s">
        <v>39</v>
      </c>
      <c r="K57" s="4"/>
      <c r="W57" s="292"/>
      <c r="X57" s="293"/>
      <c r="Y57" s="293"/>
      <c r="Z57" s="293"/>
      <c r="AA57" s="293"/>
      <c r="AB57" s="293"/>
      <c r="AC57" s="293"/>
      <c r="AD57" s="293"/>
      <c r="AE57" s="293"/>
      <c r="AF57" s="293"/>
      <c r="AG57" s="294"/>
      <c r="AH57" s="275"/>
    </row>
    <row r="58" spans="1:55" ht="40.5" customHeight="1" thickBot="1" x14ac:dyDescent="0.35">
      <c r="A58" s="27"/>
      <c r="B58" s="145" t="s">
        <v>251</v>
      </c>
      <c r="C58" s="4"/>
      <c r="D58" s="4"/>
      <c r="E58" s="4"/>
      <c r="F58" s="4"/>
      <c r="G58" s="4"/>
      <c r="H58" s="4"/>
      <c r="Q58" s="58"/>
      <c r="R58" s="58"/>
      <c r="S58" s="58"/>
      <c r="T58" s="58"/>
      <c r="U58" s="58"/>
      <c r="V58" s="58"/>
      <c r="W58" s="295"/>
      <c r="X58" s="296"/>
      <c r="Y58" s="296"/>
      <c r="Z58" s="296"/>
      <c r="AA58" s="296"/>
      <c r="AB58" s="296"/>
      <c r="AC58" s="296"/>
      <c r="AD58" s="296"/>
      <c r="AE58" s="296"/>
      <c r="AF58" s="296"/>
      <c r="AG58" s="297"/>
      <c r="AH58" s="308" t="s">
        <v>486</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95" t="s">
        <v>27</v>
      </c>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314" t="s">
        <v>110</v>
      </c>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08"/>
    </row>
    <row r="63" spans="1:55" ht="33" customHeight="1" x14ac:dyDescent="0.2">
      <c r="B63" s="315" t="str">
        <f>IF(E24="","",E24)</f>
        <v/>
      </c>
      <c r="C63" s="316"/>
      <c r="D63" s="316"/>
      <c r="E63" s="316"/>
      <c r="F63" s="316"/>
      <c r="G63" s="316"/>
      <c r="H63" s="316"/>
      <c r="I63" s="316"/>
      <c r="J63" s="316"/>
      <c r="K63" s="316"/>
      <c r="L63" s="317"/>
      <c r="M63" s="318" t="s">
        <v>250</v>
      </c>
      <c r="N63" s="246"/>
      <c r="O63" s="246"/>
      <c r="P63" s="246"/>
      <c r="Q63" s="246"/>
      <c r="R63" s="246"/>
      <c r="S63" s="246"/>
      <c r="T63" s="246"/>
      <c r="U63" s="246"/>
      <c r="V63" s="246"/>
      <c r="W63" s="246"/>
      <c r="X63" s="246"/>
      <c r="Y63" s="246"/>
      <c r="Z63" s="246"/>
      <c r="AA63" s="246"/>
      <c r="AB63" s="246"/>
      <c r="AC63" s="246"/>
      <c r="AD63" s="246"/>
      <c r="AE63" s="246"/>
      <c r="AF63" s="246"/>
      <c r="AG63" s="246"/>
      <c r="AH63" s="308"/>
    </row>
    <row r="64" spans="1:55" ht="15" customHeight="1" x14ac:dyDescent="0.2">
      <c r="AH64" s="308"/>
    </row>
    <row r="65" spans="1:64" ht="71.25" customHeight="1" x14ac:dyDescent="0.2">
      <c r="B65" s="319" t="s">
        <v>43</v>
      </c>
      <c r="C65" s="320"/>
      <c r="D65" s="320"/>
      <c r="E65" s="320"/>
      <c r="F65" s="320"/>
      <c r="G65" s="320"/>
      <c r="H65" s="320"/>
      <c r="I65" s="320"/>
      <c r="J65" s="320"/>
      <c r="K65" s="320"/>
      <c r="L65" s="321"/>
      <c r="M65" s="232" t="s">
        <v>1</v>
      </c>
      <c r="N65" s="235" t="s">
        <v>2</v>
      </c>
      <c r="O65" s="235" t="s">
        <v>3</v>
      </c>
      <c r="P65" s="235" t="s">
        <v>2</v>
      </c>
      <c r="Q65" s="235" t="s">
        <v>4</v>
      </c>
      <c r="R65" s="311" t="s">
        <v>23</v>
      </c>
      <c r="S65" s="311" t="s">
        <v>26</v>
      </c>
      <c r="T65" s="311" t="s">
        <v>25</v>
      </c>
      <c r="U65" s="311" t="s">
        <v>24</v>
      </c>
      <c r="V65" s="311" t="s">
        <v>23</v>
      </c>
      <c r="W65" s="327" t="s">
        <v>22</v>
      </c>
      <c r="X65" s="325" t="s">
        <v>155</v>
      </c>
      <c r="Y65" s="326"/>
      <c r="Z65" s="326"/>
      <c r="AA65" s="326"/>
      <c r="AB65" s="326"/>
      <c r="AC65" s="326"/>
      <c r="AD65" s="326"/>
      <c r="AE65" s="326"/>
      <c r="AF65" s="326"/>
      <c r="AG65" s="326"/>
      <c r="AH65" s="308"/>
    </row>
    <row r="66" spans="1:64"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330" t="s">
        <v>21</v>
      </c>
      <c r="Y66" s="331"/>
      <c r="Z66" s="331"/>
      <c r="AA66" s="331"/>
      <c r="AB66" s="331"/>
      <c r="AC66" s="331"/>
      <c r="AD66" s="331"/>
      <c r="AE66" s="331"/>
      <c r="AF66" s="331"/>
      <c r="AG66" s="332"/>
      <c r="AH66" s="176" t="s">
        <v>36</v>
      </c>
    </row>
    <row r="67" spans="1:64" ht="20.25" customHeight="1" x14ac:dyDescent="0.2">
      <c r="B67" s="214" t="s">
        <v>282</v>
      </c>
      <c r="C67" s="215"/>
      <c r="D67" s="215"/>
      <c r="E67" s="215"/>
      <c r="F67" s="215"/>
      <c r="G67" s="215"/>
      <c r="H67" s="215"/>
      <c r="I67" s="215"/>
      <c r="J67" s="215"/>
      <c r="K67" s="215"/>
      <c r="L67" s="216"/>
      <c r="M67" s="233"/>
      <c r="N67" s="236"/>
      <c r="O67" s="236"/>
      <c r="P67" s="236"/>
      <c r="Q67" s="236"/>
      <c r="R67" s="312"/>
      <c r="S67" s="312"/>
      <c r="T67" s="312"/>
      <c r="U67" s="312"/>
      <c r="V67" s="312"/>
      <c r="W67" s="328"/>
      <c r="X67" s="223" t="s">
        <v>281</v>
      </c>
      <c r="Y67" s="224"/>
      <c r="Z67" s="224"/>
      <c r="AA67" s="224"/>
      <c r="AB67" s="224"/>
      <c r="AC67" s="224"/>
      <c r="AD67" s="224"/>
      <c r="AE67" s="224"/>
      <c r="AF67" s="224"/>
      <c r="AG67" s="225"/>
      <c r="AH67" s="333" t="s">
        <v>278</v>
      </c>
    </row>
    <row r="68" spans="1:64" ht="20.25" customHeight="1" x14ac:dyDescent="0.2">
      <c r="A68" s="24"/>
      <c r="B68" s="217"/>
      <c r="C68" s="218"/>
      <c r="D68" s="218"/>
      <c r="E68" s="218"/>
      <c r="F68" s="218"/>
      <c r="G68" s="218"/>
      <c r="H68" s="218"/>
      <c r="I68" s="218"/>
      <c r="J68" s="218"/>
      <c r="K68" s="218"/>
      <c r="L68" s="219"/>
      <c r="M68" s="233"/>
      <c r="N68" s="236"/>
      <c r="O68" s="236"/>
      <c r="P68" s="236"/>
      <c r="Q68" s="236"/>
      <c r="R68" s="312"/>
      <c r="S68" s="312"/>
      <c r="T68" s="312"/>
      <c r="U68" s="312"/>
      <c r="V68" s="312"/>
      <c r="W68" s="328"/>
      <c r="X68" s="226"/>
      <c r="Y68" s="227"/>
      <c r="Z68" s="227"/>
      <c r="AA68" s="227"/>
      <c r="AB68" s="227"/>
      <c r="AC68" s="227"/>
      <c r="AD68" s="227"/>
      <c r="AE68" s="227"/>
      <c r="AF68" s="227"/>
      <c r="AG68" s="228"/>
      <c r="AH68" s="334"/>
      <c r="AI68" s="24"/>
      <c r="AJ68" s="24"/>
      <c r="AK68" s="24"/>
      <c r="AL68" s="24"/>
      <c r="AM68" s="24"/>
      <c r="AN68" s="24"/>
      <c r="AO68" s="24"/>
      <c r="AP68" s="24"/>
      <c r="AQ68" s="24"/>
      <c r="AR68" s="24"/>
      <c r="AS68" s="24"/>
      <c r="AT68" s="24"/>
      <c r="AU68" s="24"/>
      <c r="AV68" s="24"/>
      <c r="AW68" s="24"/>
      <c r="AX68" s="24"/>
      <c r="AY68" s="24"/>
      <c r="AZ68" s="24"/>
      <c r="BA68" s="24"/>
      <c r="BB68" s="24"/>
      <c r="BC68" s="24"/>
    </row>
    <row r="69" spans="1:64" ht="20.25" customHeight="1" x14ac:dyDescent="0.2">
      <c r="A69" s="24"/>
      <c r="B69" s="217"/>
      <c r="C69" s="218"/>
      <c r="D69" s="218"/>
      <c r="E69" s="218"/>
      <c r="F69" s="218"/>
      <c r="G69" s="218"/>
      <c r="H69" s="218"/>
      <c r="I69" s="218"/>
      <c r="J69" s="218"/>
      <c r="K69" s="218"/>
      <c r="L69" s="219"/>
      <c r="M69" s="233"/>
      <c r="N69" s="236"/>
      <c r="O69" s="236"/>
      <c r="P69" s="236"/>
      <c r="Q69" s="236"/>
      <c r="R69" s="312"/>
      <c r="S69" s="312"/>
      <c r="T69" s="312"/>
      <c r="U69" s="312"/>
      <c r="V69" s="312"/>
      <c r="W69" s="328"/>
      <c r="X69" s="226"/>
      <c r="Y69" s="227"/>
      <c r="Z69" s="227"/>
      <c r="AA69" s="227"/>
      <c r="AB69" s="227"/>
      <c r="AC69" s="227"/>
      <c r="AD69" s="227"/>
      <c r="AE69" s="227"/>
      <c r="AF69" s="227"/>
      <c r="AG69" s="228"/>
      <c r="AH69" s="335" t="s">
        <v>279</v>
      </c>
      <c r="AI69" s="24"/>
      <c r="AJ69" s="24"/>
      <c r="AK69" s="24"/>
      <c r="AL69" s="24"/>
      <c r="AM69" s="24"/>
      <c r="AN69" s="24"/>
      <c r="AO69" s="24"/>
      <c r="AP69" s="24"/>
      <c r="AQ69" s="24"/>
      <c r="AR69" s="24"/>
      <c r="AS69" s="24"/>
      <c r="AT69" s="24"/>
      <c r="AU69" s="24"/>
      <c r="AV69" s="24"/>
      <c r="AW69" s="24"/>
      <c r="AX69" s="24"/>
      <c r="AY69" s="24"/>
      <c r="AZ69" s="24"/>
      <c r="BA69" s="24"/>
      <c r="BB69" s="24"/>
      <c r="BC69" s="24"/>
    </row>
    <row r="70" spans="1:64" ht="20.25" customHeight="1" x14ac:dyDescent="0.2">
      <c r="A70" s="24"/>
      <c r="B70" s="217"/>
      <c r="C70" s="218"/>
      <c r="D70" s="218"/>
      <c r="E70" s="218"/>
      <c r="F70" s="218"/>
      <c r="G70" s="218"/>
      <c r="H70" s="218"/>
      <c r="I70" s="218"/>
      <c r="J70" s="218"/>
      <c r="K70" s="218"/>
      <c r="L70" s="219"/>
      <c r="M70" s="233"/>
      <c r="N70" s="236"/>
      <c r="O70" s="236"/>
      <c r="P70" s="236"/>
      <c r="Q70" s="236"/>
      <c r="R70" s="312"/>
      <c r="S70" s="312"/>
      <c r="T70" s="312"/>
      <c r="U70" s="312"/>
      <c r="V70" s="312"/>
      <c r="W70" s="328"/>
      <c r="X70" s="226"/>
      <c r="Y70" s="227"/>
      <c r="Z70" s="227"/>
      <c r="AA70" s="227"/>
      <c r="AB70" s="227"/>
      <c r="AC70" s="227"/>
      <c r="AD70" s="227"/>
      <c r="AE70" s="227"/>
      <c r="AF70" s="227"/>
      <c r="AG70" s="228"/>
      <c r="AH70" s="336"/>
      <c r="AI70" s="24"/>
      <c r="AJ70" s="24"/>
      <c r="AK70" s="24"/>
      <c r="AL70" s="24"/>
      <c r="AM70" s="24"/>
      <c r="AN70" s="24"/>
      <c r="AO70" s="24"/>
      <c r="AP70" s="24"/>
      <c r="AQ70" s="24"/>
      <c r="AR70" s="24"/>
      <c r="AS70" s="24"/>
      <c r="AT70" s="24"/>
      <c r="AU70" s="24"/>
      <c r="AV70" s="24"/>
      <c r="AW70" s="24"/>
      <c r="AX70" s="24"/>
      <c r="AY70" s="24"/>
      <c r="AZ70" s="24"/>
      <c r="BA70" s="24"/>
      <c r="BB70" s="24"/>
      <c r="BC70" s="24"/>
    </row>
    <row r="71" spans="1:64" ht="20.25" customHeight="1" x14ac:dyDescent="0.2">
      <c r="A71" s="24"/>
      <c r="B71" s="217"/>
      <c r="C71" s="218"/>
      <c r="D71" s="218"/>
      <c r="E71" s="218"/>
      <c r="F71" s="218"/>
      <c r="G71" s="218"/>
      <c r="H71" s="218"/>
      <c r="I71" s="218"/>
      <c r="J71" s="218"/>
      <c r="K71" s="218"/>
      <c r="L71" s="219"/>
      <c r="M71" s="233"/>
      <c r="N71" s="236"/>
      <c r="O71" s="236"/>
      <c r="P71" s="236"/>
      <c r="Q71" s="236"/>
      <c r="R71" s="312"/>
      <c r="S71" s="312"/>
      <c r="T71" s="312"/>
      <c r="U71" s="312"/>
      <c r="V71" s="312"/>
      <c r="W71" s="328"/>
      <c r="X71" s="226"/>
      <c r="Y71" s="227"/>
      <c r="Z71" s="227"/>
      <c r="AA71" s="227"/>
      <c r="AB71" s="227"/>
      <c r="AC71" s="227"/>
      <c r="AD71" s="227"/>
      <c r="AE71" s="227"/>
      <c r="AF71" s="227"/>
      <c r="AG71" s="228"/>
      <c r="AH71" s="244" t="s">
        <v>279</v>
      </c>
      <c r="AI71" s="243" t="s">
        <v>220</v>
      </c>
      <c r="AJ71" s="240" t="s">
        <v>223</v>
      </c>
      <c r="AK71" s="239" t="s">
        <v>221</v>
      </c>
      <c r="AL71" s="213" t="s">
        <v>211</v>
      </c>
      <c r="AM71" s="213" t="s">
        <v>212</v>
      </c>
      <c r="AN71" s="213" t="s">
        <v>208</v>
      </c>
      <c r="AO71" s="213" t="s">
        <v>210</v>
      </c>
      <c r="AP71" s="213" t="s">
        <v>209</v>
      </c>
      <c r="AQ71" s="213" t="s">
        <v>213</v>
      </c>
      <c r="AR71" s="213" t="s">
        <v>214</v>
      </c>
      <c r="AS71" s="120"/>
      <c r="AT71" s="120"/>
      <c r="AU71" s="120"/>
      <c r="AV71" s="119"/>
      <c r="AW71" s="119"/>
      <c r="AX71" s="115"/>
      <c r="AY71" s="115"/>
      <c r="AZ71" s="239" t="s">
        <v>216</v>
      </c>
      <c r="BA71" s="240" t="s">
        <v>218</v>
      </c>
      <c r="BB71" s="240" t="s">
        <v>219</v>
      </c>
      <c r="BC71" s="241" t="s">
        <v>217</v>
      </c>
      <c r="BE71" s="211" t="s">
        <v>274</v>
      </c>
      <c r="BF71" s="238" t="s">
        <v>280</v>
      </c>
      <c r="BG71" s="211" t="s">
        <v>296</v>
      </c>
      <c r="BH71" s="238" t="s">
        <v>280</v>
      </c>
      <c r="BI71" s="211" t="s">
        <v>306</v>
      </c>
      <c r="BL71" s="210"/>
    </row>
    <row r="72" spans="1:64" ht="20.25" customHeight="1" x14ac:dyDescent="0.2">
      <c r="A72" s="24"/>
      <c r="B72" s="220"/>
      <c r="C72" s="221"/>
      <c r="D72" s="221"/>
      <c r="E72" s="221"/>
      <c r="F72" s="221"/>
      <c r="G72" s="221"/>
      <c r="H72" s="221"/>
      <c r="I72" s="221"/>
      <c r="J72" s="221"/>
      <c r="K72" s="221"/>
      <c r="L72" s="222"/>
      <c r="M72" s="234"/>
      <c r="N72" s="237"/>
      <c r="O72" s="237"/>
      <c r="P72" s="237"/>
      <c r="Q72" s="237"/>
      <c r="R72" s="313"/>
      <c r="S72" s="313"/>
      <c r="T72" s="313"/>
      <c r="U72" s="313"/>
      <c r="V72" s="313"/>
      <c r="W72" s="329"/>
      <c r="X72" s="229"/>
      <c r="Y72" s="230"/>
      <c r="Z72" s="230"/>
      <c r="AA72" s="230"/>
      <c r="AB72" s="230"/>
      <c r="AC72" s="230"/>
      <c r="AD72" s="230"/>
      <c r="AE72" s="230"/>
      <c r="AF72" s="230"/>
      <c r="AG72" s="231"/>
      <c r="AH72" s="245"/>
      <c r="AI72" s="243"/>
      <c r="AJ72" s="240"/>
      <c r="AK72" s="239"/>
      <c r="AL72" s="213"/>
      <c r="AM72" s="213"/>
      <c r="AN72" s="213"/>
      <c r="AO72" s="213"/>
      <c r="AP72" s="213"/>
      <c r="AQ72" s="213"/>
      <c r="AR72" s="213"/>
      <c r="AS72" s="120">
        <v>0</v>
      </c>
      <c r="AT72" s="120">
        <v>3</v>
      </c>
      <c r="AU72" s="120">
        <v>5</v>
      </c>
      <c r="AV72" s="119">
        <v>2</v>
      </c>
      <c r="AW72" s="119">
        <v>7</v>
      </c>
      <c r="AX72" s="115">
        <v>6</v>
      </c>
      <c r="AY72" s="115" t="s">
        <v>215</v>
      </c>
      <c r="AZ72" s="239"/>
      <c r="BA72" s="240"/>
      <c r="BB72" s="240"/>
      <c r="BC72" s="241"/>
      <c r="BE72" s="211"/>
      <c r="BF72" s="238"/>
      <c r="BG72" s="211"/>
      <c r="BH72" s="238"/>
      <c r="BI72" s="211"/>
      <c r="BL72" s="210"/>
    </row>
    <row r="73" spans="1:64" ht="23.25" x14ac:dyDescent="0.2">
      <c r="A73" s="1"/>
      <c r="B73" s="50" t="s">
        <v>0</v>
      </c>
      <c r="C73" s="203" t="s">
        <v>20</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117</v>
      </c>
      <c r="Y73" s="206"/>
      <c r="Z73" s="206"/>
      <c r="AA73" s="206"/>
      <c r="AB73" s="206"/>
      <c r="AC73" s="206"/>
      <c r="AD73" s="206"/>
      <c r="AE73" s="206"/>
      <c r="AF73" s="206"/>
      <c r="AG73" s="206"/>
      <c r="AH73" s="174"/>
      <c r="AI73" s="115"/>
      <c r="AJ73" s="119"/>
      <c r="AK73" s="120"/>
      <c r="AL73" s="118"/>
      <c r="AM73" s="118"/>
      <c r="AN73" s="118"/>
      <c r="AO73" s="118"/>
      <c r="AP73" s="118"/>
      <c r="AQ73" s="118"/>
      <c r="AR73" s="118"/>
      <c r="AS73" s="120"/>
      <c r="AT73" s="120"/>
      <c r="AU73" s="120"/>
      <c r="AV73" s="119"/>
      <c r="AW73" s="119"/>
      <c r="AX73" s="115"/>
      <c r="AY73" s="115"/>
      <c r="AZ73" s="120"/>
      <c r="BA73" s="119"/>
      <c r="BB73" s="119"/>
      <c r="BC73" s="121"/>
      <c r="BE73" s="172"/>
      <c r="BF73" s="172"/>
      <c r="BH73" s="172"/>
    </row>
    <row r="74" spans="1:64" ht="40.5" x14ac:dyDescent="0.35">
      <c r="A74" s="1"/>
      <c r="B74" s="16">
        <v>1</v>
      </c>
      <c r="C74" s="212" t="s">
        <v>479</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6" t="str">
        <f>C74</f>
        <v xml:space="preserve">Ausrichtung des beruflichen Handelns an den Klientinnen und Klienten, den Personen in deren Beziehungsumfeld und im  sozialen und kulturellen Kontext </v>
      </c>
    </row>
    <row r="75" spans="1:64" ht="45" x14ac:dyDescent="0.2">
      <c r="A75" s="170" t="str">
        <f t="shared" ref="A75:A78" si="0">IF(BC75=1,"X"," ")</f>
        <v>X</v>
      </c>
      <c r="B75" s="171" t="s">
        <v>307</v>
      </c>
      <c r="C75" s="198" t="s">
        <v>320</v>
      </c>
      <c r="D75" s="199"/>
      <c r="E75" s="199"/>
      <c r="F75" s="199"/>
      <c r="G75" s="199"/>
      <c r="H75" s="199"/>
      <c r="I75" s="199"/>
      <c r="J75" s="199"/>
      <c r="K75" s="199"/>
      <c r="L75" s="199"/>
      <c r="M75" s="167"/>
      <c r="N75" s="168"/>
      <c r="O75" s="168"/>
      <c r="P75" s="168"/>
      <c r="Q75" s="168"/>
      <c r="R75" s="168"/>
      <c r="S75" s="168"/>
      <c r="T75" s="168"/>
      <c r="U75" s="168"/>
      <c r="V75" s="168"/>
      <c r="W75" s="169"/>
      <c r="X75" s="200"/>
      <c r="Y75" s="201"/>
      <c r="Z75" s="201"/>
      <c r="AA75" s="201"/>
      <c r="AB75" s="201"/>
      <c r="AC75" s="201"/>
      <c r="AD75" s="201"/>
      <c r="AE75" s="201"/>
      <c r="AF75" s="201"/>
      <c r="AG75" s="202"/>
      <c r="AH75" s="185" t="str">
        <f t="shared" ref="AH75:AH78" si="1">IF(BB75=1,"Achtung - nur 1 Bewertung pro Zeile gültig",(IF(BA75=1,"Achtung - Eintrag zwingend"," ")))</f>
        <v>Achtung - Eintrag zwingend</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Sie/er unterhält und pflegt respektvolle Beziehungen im beruflichen Umfeld</v>
      </c>
      <c r="BF75" s="173" t="s">
        <v>275</v>
      </c>
      <c r="BG75" s="166">
        <f t="shared" ref="BG75:BG78" si="24">X75</f>
        <v>0</v>
      </c>
      <c r="BH75" s="173"/>
    </row>
    <row r="76" spans="1:64" ht="45" x14ac:dyDescent="0.2">
      <c r="A76" s="170" t="str">
        <f t="shared" si="0"/>
        <v>X</v>
      </c>
      <c r="B76" s="171" t="s">
        <v>308</v>
      </c>
      <c r="C76" s="198" t="s">
        <v>321</v>
      </c>
      <c r="D76" s="199"/>
      <c r="E76" s="199"/>
      <c r="F76" s="199"/>
      <c r="G76" s="199"/>
      <c r="H76" s="199"/>
      <c r="I76" s="199"/>
      <c r="J76" s="199"/>
      <c r="K76" s="199"/>
      <c r="L76" s="199"/>
      <c r="M76" s="167"/>
      <c r="N76" s="168"/>
      <c r="O76" s="168"/>
      <c r="P76" s="168"/>
      <c r="Q76" s="168"/>
      <c r="R76" s="168"/>
      <c r="S76" s="168"/>
      <c r="T76" s="168"/>
      <c r="U76" s="168"/>
      <c r="V76" s="168"/>
      <c r="W76" s="169"/>
      <c r="X76" s="200"/>
      <c r="Y76" s="201"/>
      <c r="Z76" s="201"/>
      <c r="AA76" s="201"/>
      <c r="AB76" s="201"/>
      <c r="AC76" s="201"/>
      <c r="AD76" s="201"/>
      <c r="AE76" s="201"/>
      <c r="AF76" s="201"/>
      <c r="AG76" s="202"/>
      <c r="AH76" s="185" t="str">
        <f t="shared" si="1"/>
        <v>Achtung - Eintrag zwingend</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Sie/er arbeitet mit den Personen im Beziehungsumfeld der Klientinnen und Klienten unterstützend zusammen</v>
      </c>
      <c r="BF76" s="173" t="s">
        <v>275</v>
      </c>
      <c r="BG76" s="166">
        <f t="shared" si="24"/>
        <v>0</v>
      </c>
      <c r="BH76" s="173"/>
    </row>
    <row r="77" spans="1:64" ht="45" x14ac:dyDescent="0.2">
      <c r="A77" s="170" t="str">
        <f t="shared" si="0"/>
        <v>X</v>
      </c>
      <c r="B77" s="171" t="s">
        <v>309</v>
      </c>
      <c r="C77" s="198" t="s">
        <v>322</v>
      </c>
      <c r="D77" s="199"/>
      <c r="E77" s="199"/>
      <c r="F77" s="199"/>
      <c r="G77" s="199"/>
      <c r="H77" s="199"/>
      <c r="I77" s="199"/>
      <c r="J77" s="199"/>
      <c r="K77" s="199"/>
      <c r="L77" s="199"/>
      <c r="M77" s="167"/>
      <c r="N77" s="168"/>
      <c r="O77" s="168"/>
      <c r="P77" s="168"/>
      <c r="Q77" s="168"/>
      <c r="R77" s="168"/>
      <c r="S77" s="168"/>
      <c r="T77" s="168"/>
      <c r="U77" s="168"/>
      <c r="V77" s="168"/>
      <c r="W77" s="169"/>
      <c r="X77" s="200"/>
      <c r="Y77" s="201"/>
      <c r="Z77" s="201"/>
      <c r="AA77" s="201"/>
      <c r="AB77" s="201"/>
      <c r="AC77" s="201"/>
      <c r="AD77" s="201"/>
      <c r="AE77" s="201"/>
      <c r="AF77" s="201"/>
      <c r="AG77" s="202"/>
      <c r="AH77" s="185" t="str">
        <f t="shared" si="1"/>
        <v>Achtung - Eintrag zwingend</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Sie/er beobachtet Situationen, nimmt Veränderungen wahr und informiert die zuständigen Stellen bzw. Personen darüber</v>
      </c>
      <c r="BF77" s="173" t="s">
        <v>275</v>
      </c>
      <c r="BG77" s="166">
        <f t="shared" si="24"/>
        <v>0</v>
      </c>
      <c r="BH77" s="173"/>
    </row>
    <row r="78" spans="1:64" ht="45" x14ac:dyDescent="0.2">
      <c r="A78" s="170" t="str">
        <f t="shared" si="0"/>
        <v>X</v>
      </c>
      <c r="B78" s="171" t="s">
        <v>310</v>
      </c>
      <c r="C78" s="198" t="s">
        <v>323</v>
      </c>
      <c r="D78" s="199"/>
      <c r="E78" s="199"/>
      <c r="F78" s="199"/>
      <c r="G78" s="199"/>
      <c r="H78" s="199"/>
      <c r="I78" s="199"/>
      <c r="J78" s="199"/>
      <c r="K78" s="199"/>
      <c r="L78" s="199"/>
      <c r="M78" s="167"/>
      <c r="N78" s="168"/>
      <c r="O78" s="168"/>
      <c r="P78" s="168"/>
      <c r="Q78" s="168"/>
      <c r="R78" s="168"/>
      <c r="S78" s="168"/>
      <c r="T78" s="168"/>
      <c r="U78" s="168"/>
      <c r="V78" s="168"/>
      <c r="W78" s="169"/>
      <c r="X78" s="200"/>
      <c r="Y78" s="201"/>
      <c r="Z78" s="201"/>
      <c r="AA78" s="201"/>
      <c r="AB78" s="201"/>
      <c r="AC78" s="201"/>
      <c r="AD78" s="201"/>
      <c r="AE78" s="201"/>
      <c r="AF78" s="201"/>
      <c r="AG78" s="202"/>
      <c r="AH78" s="185" t="str">
        <f t="shared" si="1"/>
        <v>Achtung - Eintrag zwingend</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Sie/er handelt in verschiedenen Lebens- und Wohnkulturen situationsgerecht und berücksichtigt dabei altersspezifische Gewohnheiten, Kultur und Religion</v>
      </c>
      <c r="BF78" s="173" t="s">
        <v>275</v>
      </c>
      <c r="BG78" s="166">
        <f t="shared" si="24"/>
        <v>0</v>
      </c>
      <c r="BH78" s="173"/>
    </row>
    <row r="79" spans="1:64" ht="25.5" x14ac:dyDescent="0.35">
      <c r="A79" s="1"/>
      <c r="B79" s="50" t="s">
        <v>0</v>
      </c>
      <c r="C79" s="203" t="s">
        <v>20</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117</v>
      </c>
      <c r="Y79" s="206"/>
      <c r="Z79" s="206"/>
      <c r="AA79" s="206"/>
      <c r="AB79" s="206"/>
      <c r="AC79" s="206"/>
      <c r="AD79" s="206"/>
      <c r="AE79" s="206"/>
      <c r="AF79" s="206"/>
      <c r="AG79" s="206"/>
      <c r="AH79" s="156"/>
      <c r="AI79" s="52"/>
      <c r="AJ79" s="52"/>
      <c r="AK79" s="52"/>
      <c r="AL79" s="52"/>
      <c r="AM79" s="52"/>
      <c r="AN79" s="52"/>
      <c r="AO79" s="52"/>
      <c r="AP79" s="52"/>
      <c r="AQ79" s="52"/>
      <c r="AR79" s="52"/>
      <c r="AS79" s="52"/>
      <c r="AT79" s="52"/>
      <c r="AU79" s="52"/>
      <c r="AV79" s="52"/>
      <c r="AW79" s="52"/>
      <c r="AX79" s="52"/>
      <c r="AY79" s="52"/>
      <c r="AZ79" s="52"/>
      <c r="BA79" s="52"/>
      <c r="BB79" s="52"/>
      <c r="BC79" s="52"/>
    </row>
    <row r="80" spans="1:64" ht="30" x14ac:dyDescent="0.35">
      <c r="A80" s="1"/>
      <c r="B80" s="16">
        <v>2</v>
      </c>
      <c r="C80" s="207" t="s">
        <v>324</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6" t="str">
        <f>C80</f>
        <v>Hygiene und Sicherheit</v>
      </c>
    </row>
    <row r="81" spans="1:61" ht="45" x14ac:dyDescent="0.2">
      <c r="A81" s="170" t="str">
        <f t="shared" ref="A81" si="25">IF(BC81=1,"X"," ")</f>
        <v>X</v>
      </c>
      <c r="B81" s="171" t="s">
        <v>311</v>
      </c>
      <c r="C81" s="198" t="s">
        <v>325</v>
      </c>
      <c r="D81" s="199"/>
      <c r="E81" s="199"/>
      <c r="F81" s="199"/>
      <c r="G81" s="199"/>
      <c r="H81" s="199"/>
      <c r="I81" s="199"/>
      <c r="J81" s="199"/>
      <c r="K81" s="199"/>
      <c r="L81" s="199"/>
      <c r="M81" s="167"/>
      <c r="N81" s="168"/>
      <c r="O81" s="168"/>
      <c r="P81" s="168"/>
      <c r="Q81" s="168"/>
      <c r="R81" s="168"/>
      <c r="S81" s="168"/>
      <c r="T81" s="168"/>
      <c r="U81" s="168"/>
      <c r="V81" s="168"/>
      <c r="W81" s="169"/>
      <c r="X81" s="200"/>
      <c r="Y81" s="201"/>
      <c r="Z81" s="201"/>
      <c r="AA81" s="201"/>
      <c r="AB81" s="201"/>
      <c r="AC81" s="201"/>
      <c r="AD81" s="201"/>
      <c r="AE81" s="201"/>
      <c r="AF81" s="201"/>
      <c r="AG81" s="202"/>
      <c r="AH81" s="185" t="str">
        <f t="shared" ref="AH81" si="26">IF(BB81=1,"Achtung - nur 1 Bewertung pro Zeile gültig",(IF(BA81=1,"Achtung - Eintrag zwingend"," ")))</f>
        <v>Achtung - Eintrag zwingend</v>
      </c>
      <c r="AI81" s="52" t="s">
        <v>12</v>
      </c>
      <c r="AJ81" s="52">
        <f t="shared" ref="AJ81" si="27">IF(AV81="x",1,0)</f>
        <v>1</v>
      </c>
      <c r="AK81" s="52">
        <f t="shared" ref="AK81" si="28">AL81+AM81</f>
        <v>0</v>
      </c>
      <c r="AL81" s="117">
        <f t="shared" ref="AL81" si="29">COUNTIF(M81:Q81,"*")</f>
        <v>0</v>
      </c>
      <c r="AM81" s="117">
        <f t="shared" ref="AM81" si="30">COUNTIF(R81:W81,"*")</f>
        <v>0</v>
      </c>
      <c r="AN81" s="117">
        <f t="shared" ref="AN81" si="31">COUNTIF(X81,"*")</f>
        <v>0</v>
      </c>
      <c r="AO81" s="113">
        <f t="shared" ref="AO81" si="32">AL81*3</f>
        <v>0</v>
      </c>
      <c r="AP81" s="113">
        <f t="shared" ref="AP81" si="33">AM81*5</f>
        <v>0</v>
      </c>
      <c r="AQ81" s="113">
        <f t="shared" ref="AQ81" si="34">IF(AN81=1,0,2)</f>
        <v>2</v>
      </c>
      <c r="AR81" s="113">
        <f t="shared" ref="AR81" si="35">AO81+AP81+AQ81</f>
        <v>2</v>
      </c>
      <c r="AS81" s="113" t="str">
        <f t="shared" ref="AS81" si="36">IF(AR81=0,"x"," ")</f>
        <v xml:space="preserve"> </v>
      </c>
      <c r="AT81" s="113" t="str">
        <f t="shared" ref="AT81" si="37">IF(AR81=3,"x"," ")</f>
        <v xml:space="preserve"> </v>
      </c>
      <c r="AU81" s="113" t="str">
        <f t="shared" ref="AU81" si="38">IF(AR81=5,"x"," ")</f>
        <v xml:space="preserve"> </v>
      </c>
      <c r="AV81" s="113" t="str">
        <f t="shared" ref="AV81" si="39">IF(AR81=2,"x"," ")</f>
        <v>x</v>
      </c>
      <c r="AW81" s="113" t="str">
        <f t="shared" ref="AW81" si="40">IF(AR81=7,"x"," ")</f>
        <v xml:space="preserve"> </v>
      </c>
      <c r="AX81" s="113" t="str">
        <f t="shared" ref="AX81" si="41">IF(AR81=6,"x"," ")</f>
        <v xml:space="preserve"> </v>
      </c>
      <c r="AY81" s="113" t="str">
        <f t="shared" ref="AY81" si="42">IF(AR81&gt;7,"x"," ")</f>
        <v xml:space="preserve"> </v>
      </c>
      <c r="AZ81" s="122">
        <f t="shared" ref="AZ81" si="43">IF(AS81="x",1,(IF(AT81="x",1,(IF(AU81="x",1,0)))))</f>
        <v>0</v>
      </c>
      <c r="BA81" s="123">
        <f t="shared" ref="BA81" si="44">IF(AV81="x",1,(IF(AW81="x",1,0)))</f>
        <v>1</v>
      </c>
      <c r="BB81" s="123">
        <f t="shared" ref="BB81" si="45">IF(AX81="x",1,(IF(AY81="x",1,0)))</f>
        <v>0</v>
      </c>
      <c r="BC81" s="113">
        <f t="shared" ref="BC81" si="46">IF(BA81=1,1,(IF(BB81=1,1,0)))</f>
        <v>1</v>
      </c>
      <c r="BD81" s="82">
        <f t="shared" ref="BD81" si="47">COUNTIF(AM81:AN81,"&gt;0")</f>
        <v>0</v>
      </c>
      <c r="BE81" s="166" t="str">
        <f t="shared" ref="BE81" si="48">C81</f>
        <v>Sie/er führt die Händehygiene durch und hält die Arbeitssicherheit ein</v>
      </c>
      <c r="BF81" s="173" t="s">
        <v>275</v>
      </c>
      <c r="BG81" s="166">
        <f t="shared" ref="BG81" si="49">X81</f>
        <v>0</v>
      </c>
      <c r="BH81" s="173"/>
    </row>
    <row r="82" spans="1:61" ht="25.5" x14ac:dyDescent="0.35">
      <c r="A82" s="1"/>
      <c r="B82" s="50" t="s">
        <v>0</v>
      </c>
      <c r="C82" s="203" t="s">
        <v>20</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117</v>
      </c>
      <c r="Y82" s="206"/>
      <c r="Z82" s="206"/>
      <c r="AA82" s="206"/>
      <c r="AB82" s="206"/>
      <c r="AC82" s="206"/>
      <c r="AD82" s="206"/>
      <c r="AE82" s="206"/>
      <c r="AF82" s="206"/>
      <c r="AG82" s="206"/>
      <c r="AH82" s="156"/>
      <c r="AI82" s="52"/>
      <c r="AJ82" s="52"/>
      <c r="AK82" s="52"/>
      <c r="AL82" s="52"/>
      <c r="AM82" s="52"/>
      <c r="AN82" s="52"/>
      <c r="AO82" s="52"/>
      <c r="AP82" s="52"/>
      <c r="AQ82" s="52"/>
      <c r="AR82" s="52"/>
      <c r="AS82" s="52"/>
      <c r="AT82" s="52"/>
      <c r="AU82" s="52"/>
      <c r="AV82" s="52"/>
      <c r="AW82" s="52"/>
      <c r="AX82" s="52"/>
      <c r="AY82" s="52"/>
      <c r="AZ82" s="52"/>
      <c r="BA82" s="52"/>
      <c r="BB82" s="52"/>
      <c r="BC82" s="52"/>
    </row>
    <row r="83" spans="1:61" ht="30" x14ac:dyDescent="0.35">
      <c r="A83" s="1"/>
      <c r="B83" s="16">
        <v>3</v>
      </c>
      <c r="C83" s="207" t="s">
        <v>326</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6" t="str">
        <f>C83</f>
        <v xml:space="preserve">Pflege und Betreuung </v>
      </c>
    </row>
    <row r="84" spans="1:61" ht="60" x14ac:dyDescent="0.2">
      <c r="A84" s="170" t="str">
        <f t="shared" ref="A84:A92" si="50">IF(BC84=1,"X"," ")</f>
        <v>X</v>
      </c>
      <c r="B84" s="171">
        <v>3.1</v>
      </c>
      <c r="C84" s="198" t="s">
        <v>327</v>
      </c>
      <c r="D84" s="199"/>
      <c r="E84" s="199"/>
      <c r="F84" s="199"/>
      <c r="G84" s="199"/>
      <c r="H84" s="199"/>
      <c r="I84" s="199"/>
      <c r="J84" s="199"/>
      <c r="K84" s="199"/>
      <c r="L84" s="199"/>
      <c r="M84" s="167"/>
      <c r="N84" s="168"/>
      <c r="O84" s="168"/>
      <c r="P84" s="168"/>
      <c r="Q84" s="168"/>
      <c r="R84" s="168"/>
      <c r="S84" s="168"/>
      <c r="T84" s="168"/>
      <c r="U84" s="168"/>
      <c r="V84" s="168"/>
      <c r="W84" s="169"/>
      <c r="X84" s="200"/>
      <c r="Y84" s="201"/>
      <c r="Z84" s="201"/>
      <c r="AA84" s="201"/>
      <c r="AB84" s="201"/>
      <c r="AC84" s="201"/>
      <c r="AD84" s="201"/>
      <c r="AE84" s="201"/>
      <c r="AF84" s="201"/>
      <c r="AG84" s="202"/>
      <c r="AH84" s="185" t="str">
        <f t="shared" ref="AH84:AH92" si="51">IF(BB84=1,"Achtung - nur 1 Bewertung pro Zeile gültig",(IF(BA84=1,"Achtung - Eintrag zwingend"," ")))</f>
        <v>Achtung - Eintrag zwingend</v>
      </c>
      <c r="AI84" s="52" t="s">
        <v>12</v>
      </c>
      <c r="AJ84" s="52">
        <f t="shared" ref="AJ84:AJ92" si="52">IF(AV84="x",1,0)</f>
        <v>1</v>
      </c>
      <c r="AK84" s="52">
        <f t="shared" ref="AK84:AK92" si="53">AL84+AM84</f>
        <v>0</v>
      </c>
      <c r="AL84" s="117">
        <f t="shared" ref="AL84:AL92" si="54">COUNTIF(M84:Q84,"*")</f>
        <v>0</v>
      </c>
      <c r="AM84" s="117">
        <f t="shared" ref="AM84:AM92" si="55">COUNTIF(R84:W84,"*")</f>
        <v>0</v>
      </c>
      <c r="AN84" s="117">
        <f t="shared" ref="AN84:AN92" si="56">COUNTIF(X84,"*")</f>
        <v>0</v>
      </c>
      <c r="AO84" s="113">
        <f t="shared" ref="AO84:AO92" si="57">AL84*3</f>
        <v>0</v>
      </c>
      <c r="AP84" s="113">
        <f t="shared" ref="AP84:AP92" si="58">AM84*5</f>
        <v>0</v>
      </c>
      <c r="AQ84" s="113">
        <f t="shared" ref="AQ84:AQ92" si="59">IF(AN84=1,0,2)</f>
        <v>2</v>
      </c>
      <c r="AR84" s="113">
        <f t="shared" ref="AR84:AR92" si="60">AO84+AP84+AQ84</f>
        <v>2</v>
      </c>
      <c r="AS84" s="113" t="str">
        <f t="shared" ref="AS84:AS92" si="61">IF(AR84=0,"x"," ")</f>
        <v xml:space="preserve"> </v>
      </c>
      <c r="AT84" s="113" t="str">
        <f t="shared" ref="AT84:AT92" si="62">IF(AR84=3,"x"," ")</f>
        <v xml:space="preserve"> </v>
      </c>
      <c r="AU84" s="113" t="str">
        <f t="shared" ref="AU84:AU92" si="63">IF(AR84=5,"x"," ")</f>
        <v xml:space="preserve"> </v>
      </c>
      <c r="AV84" s="113" t="str">
        <f t="shared" ref="AV84:AV92" si="64">IF(AR84=2,"x"," ")</f>
        <v>x</v>
      </c>
      <c r="AW84" s="113" t="str">
        <f t="shared" ref="AW84:AW92" si="65">IF(AR84=7,"x"," ")</f>
        <v xml:space="preserve"> </v>
      </c>
      <c r="AX84" s="113" t="str">
        <f t="shared" ref="AX84:AX92" si="66">IF(AR84=6,"x"," ")</f>
        <v xml:space="preserve"> </v>
      </c>
      <c r="AY84" s="113" t="str">
        <f t="shared" ref="AY84:AY92" si="67">IF(AR84&gt;7,"x"," ")</f>
        <v xml:space="preserve"> </v>
      </c>
      <c r="AZ84" s="122">
        <f t="shared" ref="AZ84:AZ92" si="68">IF(AS84="x",1,(IF(AT84="x",1,(IF(AU84="x",1,0)))))</f>
        <v>0</v>
      </c>
      <c r="BA84" s="123">
        <f t="shared" ref="BA84:BA92" si="69">IF(AV84="x",1,(IF(AW84="x",1,0)))</f>
        <v>1</v>
      </c>
      <c r="BB84" s="123">
        <f t="shared" ref="BB84:BB92" si="70">IF(AX84="x",1,(IF(AY84="x",1,0)))</f>
        <v>0</v>
      </c>
      <c r="BC84" s="113">
        <f t="shared" ref="BC84:BC92" si="71">IF(BA84=1,1,(IF(BB84=1,1,0)))</f>
        <v>1</v>
      </c>
      <c r="BD84" s="82">
        <f t="shared" ref="BD84:BD92" si="72">COUNTIF(AM84:AN84,"&gt;0")</f>
        <v>0</v>
      </c>
      <c r="BE84" s="166" t="str">
        <f t="shared" ref="BE84:BE92" si="73">C84</f>
        <v>Sie/er führt die bedarfs- und situationsgerechte Pflege von Klientinnen/Klienten gemäss bestehender Pflegeplanung und unter Berücksichtigung der altersspezifischen, kulturellen und religiösen Gewohnheiten aus</v>
      </c>
      <c r="BF84" s="173" t="s">
        <v>275</v>
      </c>
      <c r="BG84" s="166">
        <f t="shared" ref="BG84:BG92" si="74">X84</f>
        <v>0</v>
      </c>
      <c r="BH84" s="173"/>
    </row>
    <row r="85" spans="1:61" ht="45" x14ac:dyDescent="0.2">
      <c r="A85" s="170" t="str">
        <f t="shared" si="50"/>
        <v>X</v>
      </c>
      <c r="B85" s="171">
        <v>3.2</v>
      </c>
      <c r="C85" s="198" t="s">
        <v>328</v>
      </c>
      <c r="D85" s="199"/>
      <c r="E85" s="199"/>
      <c r="F85" s="199"/>
      <c r="G85" s="199"/>
      <c r="H85" s="199"/>
      <c r="I85" s="199"/>
      <c r="J85" s="199"/>
      <c r="K85" s="199"/>
      <c r="L85" s="199"/>
      <c r="M85" s="167"/>
      <c r="N85" s="168"/>
      <c r="O85" s="168"/>
      <c r="P85" s="168"/>
      <c r="Q85" s="168"/>
      <c r="R85" s="168"/>
      <c r="S85" s="168"/>
      <c r="T85" s="168"/>
      <c r="U85" s="168"/>
      <c r="V85" s="168"/>
      <c r="W85" s="169"/>
      <c r="X85" s="200"/>
      <c r="Y85" s="201"/>
      <c r="Z85" s="201"/>
      <c r="AA85" s="201"/>
      <c r="AB85" s="201"/>
      <c r="AC85" s="201"/>
      <c r="AD85" s="201"/>
      <c r="AE85" s="201"/>
      <c r="AF85" s="201"/>
      <c r="AG85" s="202"/>
      <c r="AH85" s="185" t="str">
        <f t="shared" si="51"/>
        <v>Achtung - Eintrag zwingend</v>
      </c>
      <c r="AI85" s="52" t="s">
        <v>12</v>
      </c>
      <c r="AJ85" s="52">
        <f t="shared" si="52"/>
        <v>1</v>
      </c>
      <c r="AK85" s="52">
        <f t="shared" si="53"/>
        <v>0</v>
      </c>
      <c r="AL85" s="117">
        <f t="shared" si="54"/>
        <v>0</v>
      </c>
      <c r="AM85" s="117">
        <f t="shared" si="55"/>
        <v>0</v>
      </c>
      <c r="AN85" s="117">
        <f t="shared" si="56"/>
        <v>0</v>
      </c>
      <c r="AO85" s="113">
        <f t="shared" si="57"/>
        <v>0</v>
      </c>
      <c r="AP85" s="113">
        <f t="shared" si="58"/>
        <v>0</v>
      </c>
      <c r="AQ85" s="113">
        <f t="shared" si="59"/>
        <v>2</v>
      </c>
      <c r="AR85" s="113">
        <f t="shared" si="60"/>
        <v>2</v>
      </c>
      <c r="AS85" s="113" t="str">
        <f t="shared" si="61"/>
        <v xml:space="preserve"> </v>
      </c>
      <c r="AT85" s="113" t="str">
        <f t="shared" si="62"/>
        <v xml:space="preserve"> </v>
      </c>
      <c r="AU85" s="113" t="str">
        <f t="shared" si="63"/>
        <v xml:space="preserve"> </v>
      </c>
      <c r="AV85" s="113" t="str">
        <f t="shared" si="64"/>
        <v>x</v>
      </c>
      <c r="AW85" s="113" t="str">
        <f t="shared" si="65"/>
        <v xml:space="preserve"> </v>
      </c>
      <c r="AX85" s="113" t="str">
        <f t="shared" si="66"/>
        <v xml:space="preserve"> </v>
      </c>
      <c r="AY85" s="113" t="str">
        <f t="shared" si="67"/>
        <v xml:space="preserve"> </v>
      </c>
      <c r="AZ85" s="122">
        <f t="shared" si="68"/>
        <v>0</v>
      </c>
      <c r="BA85" s="123">
        <f t="shared" si="69"/>
        <v>1</v>
      </c>
      <c r="BB85" s="123">
        <f t="shared" si="70"/>
        <v>0</v>
      </c>
      <c r="BC85" s="113">
        <f t="shared" si="71"/>
        <v>1</v>
      </c>
      <c r="BD85" s="82">
        <f t="shared" si="72"/>
        <v>0</v>
      </c>
      <c r="BE85" s="166" t="str">
        <f t="shared" si="73"/>
        <v>Sie/er unterstützt die Klientinnen und Klienten bei der selbstständigen Körperpflege, leitet diese dabei an oder führt die Körperpflege stellvertretend durch</v>
      </c>
      <c r="BF85" s="173" t="s">
        <v>275</v>
      </c>
      <c r="BG85" s="166">
        <f t="shared" si="74"/>
        <v>0</v>
      </c>
      <c r="BH85" s="173"/>
    </row>
    <row r="86" spans="1:61" ht="45" x14ac:dyDescent="0.2">
      <c r="A86" s="170" t="str">
        <f t="shared" si="50"/>
        <v>X</v>
      </c>
      <c r="B86" s="171">
        <v>3.3</v>
      </c>
      <c r="C86" s="198" t="s">
        <v>329</v>
      </c>
      <c r="D86" s="199"/>
      <c r="E86" s="199"/>
      <c r="F86" s="199"/>
      <c r="G86" s="199"/>
      <c r="H86" s="199"/>
      <c r="I86" s="199"/>
      <c r="J86" s="199"/>
      <c r="K86" s="199"/>
      <c r="L86" s="199"/>
      <c r="M86" s="167"/>
      <c r="N86" s="168"/>
      <c r="O86" s="168"/>
      <c r="P86" s="168"/>
      <c r="Q86" s="168"/>
      <c r="R86" s="168"/>
      <c r="S86" s="168"/>
      <c r="T86" s="168"/>
      <c r="U86" s="168"/>
      <c r="V86" s="168"/>
      <c r="W86" s="169"/>
      <c r="X86" s="200"/>
      <c r="Y86" s="201"/>
      <c r="Z86" s="201"/>
      <c r="AA86" s="201"/>
      <c r="AB86" s="201"/>
      <c r="AC86" s="201"/>
      <c r="AD86" s="201"/>
      <c r="AE86" s="201"/>
      <c r="AF86" s="201"/>
      <c r="AG86" s="202"/>
      <c r="AH86" s="185" t="str">
        <f t="shared" si="51"/>
        <v>Achtung - Eintrag zwingend</v>
      </c>
      <c r="AI86" s="52" t="s">
        <v>12</v>
      </c>
      <c r="AJ86" s="52">
        <f t="shared" si="52"/>
        <v>1</v>
      </c>
      <c r="AK86" s="52">
        <f t="shared" si="53"/>
        <v>0</v>
      </c>
      <c r="AL86" s="117">
        <f t="shared" si="54"/>
        <v>0</v>
      </c>
      <c r="AM86" s="117">
        <f t="shared" si="55"/>
        <v>0</v>
      </c>
      <c r="AN86" s="117">
        <f t="shared" si="56"/>
        <v>0</v>
      </c>
      <c r="AO86" s="113">
        <f t="shared" si="57"/>
        <v>0</v>
      </c>
      <c r="AP86" s="113">
        <f t="shared" si="58"/>
        <v>0</v>
      </c>
      <c r="AQ86" s="113">
        <f t="shared" si="59"/>
        <v>2</v>
      </c>
      <c r="AR86" s="113">
        <f t="shared" si="60"/>
        <v>2</v>
      </c>
      <c r="AS86" s="113" t="str">
        <f t="shared" si="61"/>
        <v xml:space="preserve"> </v>
      </c>
      <c r="AT86" s="113" t="str">
        <f t="shared" si="62"/>
        <v xml:space="preserve"> </v>
      </c>
      <c r="AU86" s="113" t="str">
        <f t="shared" si="63"/>
        <v xml:space="preserve"> </v>
      </c>
      <c r="AV86" s="113" t="str">
        <f t="shared" si="64"/>
        <v>x</v>
      </c>
      <c r="AW86" s="113" t="str">
        <f t="shared" si="65"/>
        <v xml:space="preserve"> </v>
      </c>
      <c r="AX86" s="113" t="str">
        <f t="shared" si="66"/>
        <v xml:space="preserve"> </v>
      </c>
      <c r="AY86" s="113" t="str">
        <f t="shared" si="67"/>
        <v xml:space="preserve"> </v>
      </c>
      <c r="AZ86" s="122">
        <f t="shared" si="68"/>
        <v>0</v>
      </c>
      <c r="BA86" s="123">
        <f t="shared" si="69"/>
        <v>1</v>
      </c>
      <c r="BB86" s="123">
        <f t="shared" si="70"/>
        <v>0</v>
      </c>
      <c r="BC86" s="113">
        <f t="shared" si="71"/>
        <v>1</v>
      </c>
      <c r="BD86" s="82">
        <f t="shared" si="72"/>
        <v>0</v>
      </c>
      <c r="BE86" s="166" t="str">
        <f t="shared" si="73"/>
        <v>Sie/er erhält und fördert die Beweglichkeit von Klientinnen und Klienten, leitet diese an und führt Lagerungen, Mobilisationen und Transfers durch</v>
      </c>
      <c r="BF86" s="173" t="s">
        <v>275</v>
      </c>
      <c r="BG86" s="166">
        <f t="shared" si="74"/>
        <v>0</v>
      </c>
      <c r="BH86" s="173"/>
    </row>
    <row r="87" spans="1:61" ht="45" x14ac:dyDescent="0.2">
      <c r="A87" s="170" t="str">
        <f t="shared" si="50"/>
        <v>X</v>
      </c>
      <c r="B87" s="171">
        <v>3.4</v>
      </c>
      <c r="C87" s="198" t="s">
        <v>330</v>
      </c>
      <c r="D87" s="199"/>
      <c r="E87" s="199"/>
      <c r="F87" s="199"/>
      <c r="G87" s="199"/>
      <c r="H87" s="199"/>
      <c r="I87" s="199"/>
      <c r="J87" s="199"/>
      <c r="K87" s="199"/>
      <c r="L87" s="199"/>
      <c r="M87" s="167"/>
      <c r="N87" s="168"/>
      <c r="O87" s="168"/>
      <c r="P87" s="168"/>
      <c r="Q87" s="168"/>
      <c r="R87" s="168"/>
      <c r="S87" s="168"/>
      <c r="T87" s="168"/>
      <c r="U87" s="168"/>
      <c r="V87" s="168"/>
      <c r="W87" s="169"/>
      <c r="X87" s="200"/>
      <c r="Y87" s="201"/>
      <c r="Z87" s="201"/>
      <c r="AA87" s="201"/>
      <c r="AB87" s="201"/>
      <c r="AC87" s="201"/>
      <c r="AD87" s="201"/>
      <c r="AE87" s="201"/>
      <c r="AF87" s="201"/>
      <c r="AG87" s="202"/>
      <c r="AH87" s="185" t="str">
        <f t="shared" si="51"/>
        <v>Achtung - Eintrag zwingend</v>
      </c>
      <c r="AI87" s="52" t="s">
        <v>12</v>
      </c>
      <c r="AJ87" s="52">
        <f t="shared" si="52"/>
        <v>1</v>
      </c>
      <c r="AK87" s="52">
        <f t="shared" si="53"/>
        <v>0</v>
      </c>
      <c r="AL87" s="117">
        <f t="shared" si="54"/>
        <v>0</v>
      </c>
      <c r="AM87" s="117">
        <f t="shared" si="55"/>
        <v>0</v>
      </c>
      <c r="AN87" s="117">
        <f t="shared" si="56"/>
        <v>0</v>
      </c>
      <c r="AO87" s="113">
        <f t="shared" si="57"/>
        <v>0</v>
      </c>
      <c r="AP87" s="113">
        <f t="shared" si="58"/>
        <v>0</v>
      </c>
      <c r="AQ87" s="113">
        <f t="shared" si="59"/>
        <v>2</v>
      </c>
      <c r="AR87" s="113">
        <f t="shared" si="60"/>
        <v>2</v>
      </c>
      <c r="AS87" s="113" t="str">
        <f t="shared" si="61"/>
        <v xml:space="preserve"> </v>
      </c>
      <c r="AT87" s="113" t="str">
        <f t="shared" si="62"/>
        <v xml:space="preserve"> </v>
      </c>
      <c r="AU87" s="113" t="str">
        <f t="shared" si="63"/>
        <v xml:space="preserve"> </v>
      </c>
      <c r="AV87" s="113" t="str">
        <f t="shared" si="64"/>
        <v>x</v>
      </c>
      <c r="AW87" s="113" t="str">
        <f t="shared" si="65"/>
        <v xml:space="preserve"> </v>
      </c>
      <c r="AX87" s="113" t="str">
        <f t="shared" si="66"/>
        <v xml:space="preserve"> </v>
      </c>
      <c r="AY87" s="113" t="str">
        <f t="shared" si="67"/>
        <v xml:space="preserve"> </v>
      </c>
      <c r="AZ87" s="122">
        <f t="shared" si="68"/>
        <v>0</v>
      </c>
      <c r="BA87" s="123">
        <f t="shared" si="69"/>
        <v>1</v>
      </c>
      <c r="BB87" s="123">
        <f t="shared" si="70"/>
        <v>0</v>
      </c>
      <c r="BC87" s="113">
        <f t="shared" si="71"/>
        <v>1</v>
      </c>
      <c r="BD87" s="82">
        <f t="shared" si="72"/>
        <v>0</v>
      </c>
      <c r="BE87" s="166" t="str">
        <f t="shared" si="73"/>
        <v>Sie/er unterstützt Klientinnen und Klienten bei der Ausscheidung</v>
      </c>
      <c r="BF87" s="173" t="s">
        <v>275</v>
      </c>
      <c r="BG87" s="166">
        <f t="shared" si="74"/>
        <v>0</v>
      </c>
      <c r="BH87" s="173"/>
    </row>
    <row r="88" spans="1:61" ht="45" x14ac:dyDescent="0.2">
      <c r="A88" s="170" t="str">
        <f t="shared" si="50"/>
        <v>X</v>
      </c>
      <c r="B88" s="171">
        <v>3.5</v>
      </c>
      <c r="C88" s="198" t="s">
        <v>331</v>
      </c>
      <c r="D88" s="199"/>
      <c r="E88" s="199"/>
      <c r="F88" s="199"/>
      <c r="G88" s="199"/>
      <c r="H88" s="199"/>
      <c r="I88" s="199"/>
      <c r="J88" s="199"/>
      <c r="K88" s="199"/>
      <c r="L88" s="199"/>
      <c r="M88" s="167"/>
      <c r="N88" s="168"/>
      <c r="O88" s="168"/>
      <c r="P88" s="168"/>
      <c r="Q88" s="168"/>
      <c r="R88" s="168"/>
      <c r="S88" s="168"/>
      <c r="T88" s="168"/>
      <c r="U88" s="168"/>
      <c r="V88" s="168"/>
      <c r="W88" s="169"/>
      <c r="X88" s="200"/>
      <c r="Y88" s="201"/>
      <c r="Z88" s="201"/>
      <c r="AA88" s="201"/>
      <c r="AB88" s="201"/>
      <c r="AC88" s="201"/>
      <c r="AD88" s="201"/>
      <c r="AE88" s="201"/>
      <c r="AF88" s="201"/>
      <c r="AG88" s="202"/>
      <c r="AH88" s="185" t="str">
        <f t="shared" si="51"/>
        <v>Achtung - Eintrag zwingend</v>
      </c>
      <c r="AI88" s="52" t="s">
        <v>12</v>
      </c>
      <c r="AJ88" s="52">
        <f t="shared" si="52"/>
        <v>1</v>
      </c>
      <c r="AK88" s="52">
        <f t="shared" si="53"/>
        <v>0</v>
      </c>
      <c r="AL88" s="117">
        <f t="shared" si="54"/>
        <v>0</v>
      </c>
      <c r="AM88" s="117">
        <f t="shared" si="55"/>
        <v>0</v>
      </c>
      <c r="AN88" s="117">
        <f t="shared" si="56"/>
        <v>0</v>
      </c>
      <c r="AO88" s="113">
        <f t="shared" si="57"/>
        <v>0</v>
      </c>
      <c r="AP88" s="113">
        <f t="shared" si="58"/>
        <v>0</v>
      </c>
      <c r="AQ88" s="113">
        <f t="shared" si="59"/>
        <v>2</v>
      </c>
      <c r="AR88" s="113">
        <f t="shared" si="60"/>
        <v>2</v>
      </c>
      <c r="AS88" s="113" t="str">
        <f t="shared" si="61"/>
        <v xml:space="preserve"> </v>
      </c>
      <c r="AT88" s="113" t="str">
        <f t="shared" si="62"/>
        <v xml:space="preserve"> </v>
      </c>
      <c r="AU88" s="113" t="str">
        <f t="shared" si="63"/>
        <v xml:space="preserve"> </v>
      </c>
      <c r="AV88" s="113" t="str">
        <f t="shared" si="64"/>
        <v>x</v>
      </c>
      <c r="AW88" s="113" t="str">
        <f t="shared" si="65"/>
        <v xml:space="preserve"> </v>
      </c>
      <c r="AX88" s="113" t="str">
        <f t="shared" si="66"/>
        <v xml:space="preserve"> </v>
      </c>
      <c r="AY88" s="113" t="str">
        <f t="shared" si="67"/>
        <v xml:space="preserve"> </v>
      </c>
      <c r="AZ88" s="122">
        <f t="shared" si="68"/>
        <v>0</v>
      </c>
      <c r="BA88" s="123">
        <f t="shared" si="69"/>
        <v>1</v>
      </c>
      <c r="BB88" s="123">
        <f t="shared" si="70"/>
        <v>0</v>
      </c>
      <c r="BC88" s="113">
        <f t="shared" si="71"/>
        <v>1</v>
      </c>
      <c r="BD88" s="82">
        <f t="shared" si="72"/>
        <v>0</v>
      </c>
      <c r="BE88" s="166" t="str">
        <f t="shared" si="73"/>
        <v>Sie/er unterstützt Klientinnen und Klienten bei der Atmung</v>
      </c>
      <c r="BF88" s="173" t="s">
        <v>275</v>
      </c>
      <c r="BG88" s="166">
        <f t="shared" si="74"/>
        <v>0</v>
      </c>
      <c r="BH88" s="173"/>
    </row>
    <row r="89" spans="1:61" ht="45" x14ac:dyDescent="0.2">
      <c r="A89" s="170" t="str">
        <f t="shared" si="50"/>
        <v>X</v>
      </c>
      <c r="B89" s="171">
        <v>3.6</v>
      </c>
      <c r="C89" s="198" t="s">
        <v>332</v>
      </c>
      <c r="D89" s="199"/>
      <c r="E89" s="199"/>
      <c r="F89" s="199"/>
      <c r="G89" s="199"/>
      <c r="H89" s="199"/>
      <c r="I89" s="199"/>
      <c r="J89" s="199"/>
      <c r="K89" s="199"/>
      <c r="L89" s="199"/>
      <c r="M89" s="167"/>
      <c r="N89" s="168"/>
      <c r="O89" s="168"/>
      <c r="P89" s="168"/>
      <c r="Q89" s="168"/>
      <c r="R89" s="168"/>
      <c r="S89" s="168"/>
      <c r="T89" s="168"/>
      <c r="U89" s="168"/>
      <c r="V89" s="168"/>
      <c r="W89" s="169"/>
      <c r="X89" s="200"/>
      <c r="Y89" s="201"/>
      <c r="Z89" s="201"/>
      <c r="AA89" s="201"/>
      <c r="AB89" s="201"/>
      <c r="AC89" s="201"/>
      <c r="AD89" s="201"/>
      <c r="AE89" s="201"/>
      <c r="AF89" s="201"/>
      <c r="AG89" s="202"/>
      <c r="AH89" s="185" t="str">
        <f t="shared" si="51"/>
        <v>Achtung - Eintrag zwingend</v>
      </c>
      <c r="AI89" s="52" t="s">
        <v>12</v>
      </c>
      <c r="AJ89" s="52">
        <f t="shared" si="52"/>
        <v>1</v>
      </c>
      <c r="AK89" s="52">
        <f t="shared" si="53"/>
        <v>0</v>
      </c>
      <c r="AL89" s="117">
        <f t="shared" si="54"/>
        <v>0</v>
      </c>
      <c r="AM89" s="117">
        <f t="shared" si="55"/>
        <v>0</v>
      </c>
      <c r="AN89" s="117">
        <f t="shared" si="56"/>
        <v>0</v>
      </c>
      <c r="AO89" s="113">
        <f t="shared" si="57"/>
        <v>0</v>
      </c>
      <c r="AP89" s="113">
        <f t="shared" si="58"/>
        <v>0</v>
      </c>
      <c r="AQ89" s="113">
        <f t="shared" si="59"/>
        <v>2</v>
      </c>
      <c r="AR89" s="113">
        <f t="shared" si="60"/>
        <v>2</v>
      </c>
      <c r="AS89" s="113" t="str">
        <f t="shared" si="61"/>
        <v xml:space="preserve"> </v>
      </c>
      <c r="AT89" s="113" t="str">
        <f t="shared" si="62"/>
        <v xml:space="preserve"> </v>
      </c>
      <c r="AU89" s="113" t="str">
        <f t="shared" si="63"/>
        <v xml:space="preserve"> </v>
      </c>
      <c r="AV89" s="113" t="str">
        <f t="shared" si="64"/>
        <v>x</v>
      </c>
      <c r="AW89" s="113" t="str">
        <f t="shared" si="65"/>
        <v xml:space="preserve"> </v>
      </c>
      <c r="AX89" s="113" t="str">
        <f t="shared" si="66"/>
        <v xml:space="preserve"> </v>
      </c>
      <c r="AY89" s="113" t="str">
        <f t="shared" si="67"/>
        <v xml:space="preserve"> </v>
      </c>
      <c r="AZ89" s="122">
        <f t="shared" si="68"/>
        <v>0</v>
      </c>
      <c r="BA89" s="123">
        <f t="shared" si="69"/>
        <v>1</v>
      </c>
      <c r="BB89" s="123">
        <f t="shared" si="70"/>
        <v>0</v>
      </c>
      <c r="BC89" s="113">
        <f t="shared" si="71"/>
        <v>1</v>
      </c>
      <c r="BD89" s="82">
        <f t="shared" si="72"/>
        <v>0</v>
      </c>
      <c r="BE89" s="166" t="str">
        <f t="shared" si="73"/>
        <v>Sie/er unterstützt Klientinnen und Klienten beim Umgang mit ihrer Sexualität</v>
      </c>
      <c r="BF89" s="173" t="s">
        <v>275</v>
      </c>
      <c r="BG89" s="166">
        <f t="shared" si="74"/>
        <v>0</v>
      </c>
      <c r="BH89" s="173"/>
    </row>
    <row r="90" spans="1:61" ht="45" x14ac:dyDescent="0.2">
      <c r="A90" s="170" t="str">
        <f t="shared" si="50"/>
        <v>X</v>
      </c>
      <c r="B90" s="171">
        <v>3.7</v>
      </c>
      <c r="C90" s="198" t="s">
        <v>333</v>
      </c>
      <c r="D90" s="199"/>
      <c r="E90" s="199"/>
      <c r="F90" s="199"/>
      <c r="G90" s="199"/>
      <c r="H90" s="199"/>
      <c r="I90" s="199"/>
      <c r="J90" s="199"/>
      <c r="K90" s="199"/>
      <c r="L90" s="199"/>
      <c r="M90" s="167"/>
      <c r="N90" s="168"/>
      <c r="O90" s="168"/>
      <c r="P90" s="168"/>
      <c r="Q90" s="168"/>
      <c r="R90" s="168"/>
      <c r="S90" s="168"/>
      <c r="T90" s="168"/>
      <c r="U90" s="168"/>
      <c r="V90" s="168"/>
      <c r="W90" s="169"/>
      <c r="X90" s="200"/>
      <c r="Y90" s="201"/>
      <c r="Z90" s="201"/>
      <c r="AA90" s="201"/>
      <c r="AB90" s="201"/>
      <c r="AC90" s="201"/>
      <c r="AD90" s="201"/>
      <c r="AE90" s="201"/>
      <c r="AF90" s="201"/>
      <c r="AG90" s="202"/>
      <c r="AH90" s="185" t="str">
        <f t="shared" si="51"/>
        <v>Achtung - Eintrag zwingend</v>
      </c>
      <c r="AI90" s="52" t="s">
        <v>12</v>
      </c>
      <c r="AJ90" s="52">
        <f t="shared" si="52"/>
        <v>1</v>
      </c>
      <c r="AK90" s="52">
        <f t="shared" si="53"/>
        <v>0</v>
      </c>
      <c r="AL90" s="117">
        <f t="shared" si="54"/>
        <v>0</v>
      </c>
      <c r="AM90" s="117">
        <f t="shared" si="55"/>
        <v>0</v>
      </c>
      <c r="AN90" s="117">
        <f t="shared" si="56"/>
        <v>0</v>
      </c>
      <c r="AO90" s="113">
        <f t="shared" si="57"/>
        <v>0</v>
      </c>
      <c r="AP90" s="113">
        <f t="shared" si="58"/>
        <v>0</v>
      </c>
      <c r="AQ90" s="113">
        <f t="shared" si="59"/>
        <v>2</v>
      </c>
      <c r="AR90" s="113">
        <f t="shared" si="60"/>
        <v>2</v>
      </c>
      <c r="AS90" s="113" t="str">
        <f t="shared" si="61"/>
        <v xml:space="preserve"> </v>
      </c>
      <c r="AT90" s="113" t="str">
        <f t="shared" si="62"/>
        <v xml:space="preserve"> </v>
      </c>
      <c r="AU90" s="113" t="str">
        <f t="shared" si="63"/>
        <v xml:space="preserve"> </v>
      </c>
      <c r="AV90" s="113" t="str">
        <f t="shared" si="64"/>
        <v>x</v>
      </c>
      <c r="AW90" s="113" t="str">
        <f t="shared" si="65"/>
        <v xml:space="preserve"> </v>
      </c>
      <c r="AX90" s="113" t="str">
        <f t="shared" si="66"/>
        <v xml:space="preserve"> </v>
      </c>
      <c r="AY90" s="113" t="str">
        <f t="shared" si="67"/>
        <v xml:space="preserve"> </v>
      </c>
      <c r="AZ90" s="122">
        <f t="shared" si="68"/>
        <v>0</v>
      </c>
      <c r="BA90" s="123">
        <f t="shared" si="69"/>
        <v>1</v>
      </c>
      <c r="BB90" s="123">
        <f t="shared" si="70"/>
        <v>0</v>
      </c>
      <c r="BC90" s="113">
        <f t="shared" si="71"/>
        <v>1</v>
      </c>
      <c r="BD90" s="82">
        <f t="shared" si="72"/>
        <v>0</v>
      </c>
      <c r="BE90" s="166" t="str">
        <f t="shared" si="73"/>
        <v>Sie/er geht angemessen mit anspruchsvollen Pflegesituationen um, unter anderem mit Menschen mit Kommunikationseinschränkungen</v>
      </c>
      <c r="BF90" s="173" t="s">
        <v>275</v>
      </c>
      <c r="BG90" s="166">
        <f t="shared" si="74"/>
        <v>0</v>
      </c>
      <c r="BH90" s="173"/>
    </row>
    <row r="91" spans="1:61" ht="45" x14ac:dyDescent="0.2">
      <c r="A91" s="170" t="str">
        <f t="shared" si="50"/>
        <v>X</v>
      </c>
      <c r="B91" s="171">
        <v>3.8</v>
      </c>
      <c r="C91" s="198" t="s">
        <v>334</v>
      </c>
      <c r="D91" s="199"/>
      <c r="E91" s="199"/>
      <c r="F91" s="199"/>
      <c r="G91" s="199"/>
      <c r="H91" s="199"/>
      <c r="I91" s="199"/>
      <c r="J91" s="199"/>
      <c r="K91" s="199"/>
      <c r="L91" s="199"/>
      <c r="M91" s="167"/>
      <c r="N91" s="168"/>
      <c r="O91" s="168"/>
      <c r="P91" s="168"/>
      <c r="Q91" s="168"/>
      <c r="R91" s="168"/>
      <c r="S91" s="168"/>
      <c r="T91" s="168"/>
      <c r="U91" s="168"/>
      <c r="V91" s="168"/>
      <c r="W91" s="169"/>
      <c r="X91" s="200"/>
      <c r="Y91" s="201"/>
      <c r="Z91" s="201"/>
      <c r="AA91" s="201"/>
      <c r="AB91" s="201"/>
      <c r="AC91" s="201"/>
      <c r="AD91" s="201"/>
      <c r="AE91" s="201"/>
      <c r="AF91" s="201"/>
      <c r="AG91" s="202"/>
      <c r="AH91" s="185" t="str">
        <f t="shared" si="51"/>
        <v>Achtung - Eintrag zwingend</v>
      </c>
      <c r="AI91" s="52" t="s">
        <v>12</v>
      </c>
      <c r="AJ91" s="52">
        <f t="shared" si="52"/>
        <v>1</v>
      </c>
      <c r="AK91" s="52">
        <f t="shared" si="53"/>
        <v>0</v>
      </c>
      <c r="AL91" s="117">
        <f t="shared" si="54"/>
        <v>0</v>
      </c>
      <c r="AM91" s="117">
        <f t="shared" si="55"/>
        <v>0</v>
      </c>
      <c r="AN91" s="117">
        <f t="shared" si="56"/>
        <v>0</v>
      </c>
      <c r="AO91" s="113">
        <f t="shared" si="57"/>
        <v>0</v>
      </c>
      <c r="AP91" s="113">
        <f t="shared" si="58"/>
        <v>0</v>
      </c>
      <c r="AQ91" s="113">
        <f t="shared" si="59"/>
        <v>2</v>
      </c>
      <c r="AR91" s="113">
        <f t="shared" si="60"/>
        <v>2</v>
      </c>
      <c r="AS91" s="113" t="str">
        <f t="shared" si="61"/>
        <v xml:space="preserve"> </v>
      </c>
      <c r="AT91" s="113" t="str">
        <f t="shared" si="62"/>
        <v xml:space="preserve"> </v>
      </c>
      <c r="AU91" s="113" t="str">
        <f t="shared" si="63"/>
        <v xml:space="preserve"> </v>
      </c>
      <c r="AV91" s="113" t="str">
        <f t="shared" si="64"/>
        <v>x</v>
      </c>
      <c r="AW91" s="113" t="str">
        <f t="shared" si="65"/>
        <v xml:space="preserve"> </v>
      </c>
      <c r="AX91" s="113" t="str">
        <f t="shared" si="66"/>
        <v xml:space="preserve"> </v>
      </c>
      <c r="AY91" s="113" t="str">
        <f t="shared" si="67"/>
        <v xml:space="preserve"> </v>
      </c>
      <c r="AZ91" s="122">
        <f t="shared" si="68"/>
        <v>0</v>
      </c>
      <c r="BA91" s="123">
        <f t="shared" si="69"/>
        <v>1</v>
      </c>
      <c r="BB91" s="123">
        <f t="shared" si="70"/>
        <v>0</v>
      </c>
      <c r="BC91" s="113">
        <f t="shared" si="71"/>
        <v>1</v>
      </c>
      <c r="BD91" s="82">
        <f t="shared" si="72"/>
        <v>0</v>
      </c>
      <c r="BE91" s="166" t="str">
        <f t="shared" si="73"/>
        <v>Sie/er unterstützt Klientinnen und Klienten beim Ruhen und Schlafen</v>
      </c>
      <c r="BF91" s="173" t="s">
        <v>275</v>
      </c>
      <c r="BG91" s="166">
        <f t="shared" si="74"/>
        <v>0</v>
      </c>
      <c r="BH91" s="173"/>
    </row>
    <row r="92" spans="1:61" ht="45" x14ac:dyDescent="0.2">
      <c r="A92" s="170" t="str">
        <f t="shared" si="50"/>
        <v>X</v>
      </c>
      <c r="B92" s="171">
        <v>3.9</v>
      </c>
      <c r="C92" s="198" t="s">
        <v>335</v>
      </c>
      <c r="D92" s="199"/>
      <c r="E92" s="199"/>
      <c r="F92" s="199"/>
      <c r="G92" s="199"/>
      <c r="H92" s="199"/>
      <c r="I92" s="199"/>
      <c r="J92" s="199"/>
      <c r="K92" s="199"/>
      <c r="L92" s="199"/>
      <c r="M92" s="167"/>
      <c r="N92" s="168"/>
      <c r="O92" s="168"/>
      <c r="P92" s="168"/>
      <c r="Q92" s="168"/>
      <c r="R92" s="168"/>
      <c r="S92" s="168"/>
      <c r="T92" s="168"/>
      <c r="U92" s="168"/>
      <c r="V92" s="168"/>
      <c r="W92" s="169"/>
      <c r="X92" s="200"/>
      <c r="Y92" s="201"/>
      <c r="Z92" s="201"/>
      <c r="AA92" s="201"/>
      <c r="AB92" s="201"/>
      <c r="AC92" s="201"/>
      <c r="AD92" s="201"/>
      <c r="AE92" s="201"/>
      <c r="AF92" s="201"/>
      <c r="AG92" s="202"/>
      <c r="AH92" s="185" t="str">
        <f t="shared" si="51"/>
        <v>Achtung - Eintrag zwingend</v>
      </c>
      <c r="AI92" s="52" t="s">
        <v>12</v>
      </c>
      <c r="AJ92" s="52">
        <f t="shared" si="52"/>
        <v>1</v>
      </c>
      <c r="AK92" s="52">
        <f t="shared" si="53"/>
        <v>0</v>
      </c>
      <c r="AL92" s="117">
        <f t="shared" si="54"/>
        <v>0</v>
      </c>
      <c r="AM92" s="117">
        <f t="shared" si="55"/>
        <v>0</v>
      </c>
      <c r="AN92" s="117">
        <f t="shared" si="56"/>
        <v>0</v>
      </c>
      <c r="AO92" s="113">
        <f t="shared" si="57"/>
        <v>0</v>
      </c>
      <c r="AP92" s="113">
        <f t="shared" si="58"/>
        <v>0</v>
      </c>
      <c r="AQ92" s="113">
        <f t="shared" si="59"/>
        <v>2</v>
      </c>
      <c r="AR92" s="113">
        <f t="shared" si="60"/>
        <v>2</v>
      </c>
      <c r="AS92" s="113" t="str">
        <f t="shared" si="61"/>
        <v xml:space="preserve"> </v>
      </c>
      <c r="AT92" s="113" t="str">
        <f t="shared" si="62"/>
        <v xml:space="preserve"> </v>
      </c>
      <c r="AU92" s="113" t="str">
        <f t="shared" si="63"/>
        <v xml:space="preserve"> </v>
      </c>
      <c r="AV92" s="113" t="str">
        <f t="shared" si="64"/>
        <v>x</v>
      </c>
      <c r="AW92" s="113" t="str">
        <f t="shared" si="65"/>
        <v xml:space="preserve"> </v>
      </c>
      <c r="AX92" s="113" t="str">
        <f t="shared" si="66"/>
        <v xml:space="preserve"> </v>
      </c>
      <c r="AY92" s="113" t="str">
        <f t="shared" si="67"/>
        <v xml:space="preserve"> </v>
      </c>
      <c r="AZ92" s="122">
        <f t="shared" si="68"/>
        <v>0</v>
      </c>
      <c r="BA92" s="123">
        <f t="shared" si="69"/>
        <v>1</v>
      </c>
      <c r="BB92" s="123">
        <f t="shared" si="70"/>
        <v>0</v>
      </c>
      <c r="BC92" s="113">
        <f t="shared" si="71"/>
        <v>1</v>
      </c>
      <c r="BD92" s="82">
        <f t="shared" si="72"/>
        <v>0</v>
      </c>
      <c r="BE92" s="166" t="str">
        <f t="shared" si="73"/>
        <v>Sie/er wirkt gemäss der Delegation bei der Anwendung von Instrumenten, die der Qualitätssicherung dienen, mit</v>
      </c>
      <c r="BF92" s="173" t="s">
        <v>275</v>
      </c>
      <c r="BG92" s="166">
        <f t="shared" si="74"/>
        <v>0</v>
      </c>
      <c r="BH92" s="173"/>
    </row>
    <row r="93" spans="1:61" ht="25.5" x14ac:dyDescent="0.35">
      <c r="A93" s="1"/>
      <c r="B93" s="50" t="s">
        <v>0</v>
      </c>
      <c r="C93" s="203" t="s">
        <v>20</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117</v>
      </c>
      <c r="Y93" s="206"/>
      <c r="Z93" s="206"/>
      <c r="AA93" s="206"/>
      <c r="AB93" s="206"/>
      <c r="AC93" s="206"/>
      <c r="AD93" s="206"/>
      <c r="AE93" s="206"/>
      <c r="AF93" s="206"/>
      <c r="AG93" s="206"/>
      <c r="AH93" s="156"/>
      <c r="AI93" s="52"/>
      <c r="AJ93" s="52"/>
      <c r="AK93" s="52"/>
      <c r="AL93" s="52"/>
      <c r="AM93" s="52"/>
      <c r="AN93" s="52"/>
      <c r="AO93" s="52"/>
      <c r="AP93" s="52"/>
      <c r="AQ93" s="52"/>
      <c r="AR93" s="52"/>
      <c r="AS93" s="52"/>
      <c r="AT93" s="52"/>
      <c r="AU93" s="52"/>
      <c r="AV93" s="52"/>
      <c r="AW93" s="52"/>
      <c r="AX93" s="52"/>
      <c r="AY93" s="52"/>
      <c r="AZ93" s="52"/>
      <c r="BA93" s="52"/>
      <c r="BB93" s="52"/>
      <c r="BC93" s="52"/>
    </row>
    <row r="94" spans="1:61" ht="30" x14ac:dyDescent="0.35">
      <c r="A94" s="1"/>
      <c r="B94" s="16">
        <v>4</v>
      </c>
      <c r="C94" s="207" t="s">
        <v>343</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6" t="str">
        <f>C94</f>
        <v xml:space="preserve">Medizinaltechnische Verrichtungen </v>
      </c>
    </row>
    <row r="95" spans="1:61" ht="45" x14ac:dyDescent="0.2">
      <c r="A95" s="170" t="str">
        <f t="shared" ref="A95:A102" si="75">IF(BC95=1,"X"," ")</f>
        <v>X</v>
      </c>
      <c r="B95" s="171">
        <v>4.0999999999999996</v>
      </c>
      <c r="C95" s="198" t="s">
        <v>336</v>
      </c>
      <c r="D95" s="199"/>
      <c r="E95" s="199"/>
      <c r="F95" s="199"/>
      <c r="G95" s="199"/>
      <c r="H95" s="199"/>
      <c r="I95" s="199"/>
      <c r="J95" s="199"/>
      <c r="K95" s="199"/>
      <c r="L95" s="199"/>
      <c r="M95" s="167"/>
      <c r="N95" s="168"/>
      <c r="O95" s="168"/>
      <c r="P95" s="168"/>
      <c r="Q95" s="168"/>
      <c r="R95" s="168"/>
      <c r="S95" s="168"/>
      <c r="T95" s="168"/>
      <c r="U95" s="168"/>
      <c r="V95" s="168"/>
      <c r="W95" s="169"/>
      <c r="X95" s="200"/>
      <c r="Y95" s="201"/>
      <c r="Z95" s="201"/>
      <c r="AA95" s="201"/>
      <c r="AB95" s="201"/>
      <c r="AC95" s="201"/>
      <c r="AD95" s="201"/>
      <c r="AE95" s="201"/>
      <c r="AF95" s="201"/>
      <c r="AG95" s="202"/>
      <c r="AH95" s="185" t="str">
        <f t="shared" ref="AH95:AH102" si="76">IF(BB95=1,"Achtung - nur 1 Bewertung pro Zeile gültig",(IF(BA95=1,"Achtung - Eintrag zwingend"," ")))</f>
        <v>Achtung - Eintrag zwingend</v>
      </c>
      <c r="AI95" s="52" t="s">
        <v>12</v>
      </c>
      <c r="AJ95" s="52">
        <f t="shared" ref="AJ95:AJ102" si="77">IF(AV95="x",1,0)</f>
        <v>1</v>
      </c>
      <c r="AK95" s="52">
        <f t="shared" ref="AK95:AK102" si="78">AL95+AM95</f>
        <v>0</v>
      </c>
      <c r="AL95" s="117">
        <f t="shared" ref="AL95:AL102" si="79">COUNTIF(M95:Q95,"*")</f>
        <v>0</v>
      </c>
      <c r="AM95" s="117">
        <f t="shared" ref="AM95:AM102" si="80">COUNTIF(R95:W95,"*")</f>
        <v>0</v>
      </c>
      <c r="AN95" s="117">
        <f t="shared" ref="AN95:AN102" si="81">COUNTIF(X95,"*")</f>
        <v>0</v>
      </c>
      <c r="AO95" s="113">
        <f t="shared" ref="AO95:AO102" si="82">AL95*3</f>
        <v>0</v>
      </c>
      <c r="AP95" s="113">
        <f t="shared" ref="AP95:AP102" si="83">AM95*5</f>
        <v>0</v>
      </c>
      <c r="AQ95" s="113">
        <f t="shared" ref="AQ95:AQ102" si="84">IF(AN95=1,0,2)</f>
        <v>2</v>
      </c>
      <c r="AR95" s="113">
        <f t="shared" ref="AR95:AR102" si="85">AO95+AP95+AQ95</f>
        <v>2</v>
      </c>
      <c r="AS95" s="113" t="str">
        <f t="shared" ref="AS95:AS102" si="86">IF(AR95=0,"x"," ")</f>
        <v xml:space="preserve"> </v>
      </c>
      <c r="AT95" s="113" t="str">
        <f t="shared" ref="AT95:AT102" si="87">IF(AR95=3,"x"," ")</f>
        <v xml:space="preserve"> </v>
      </c>
      <c r="AU95" s="113" t="str">
        <f t="shared" ref="AU95:AU102" si="88">IF(AR95=5,"x"," ")</f>
        <v xml:space="preserve"> </v>
      </c>
      <c r="AV95" s="113" t="str">
        <f t="shared" ref="AV95:AV102" si="89">IF(AR95=2,"x"," ")</f>
        <v>x</v>
      </c>
      <c r="AW95" s="113" t="str">
        <f t="shared" ref="AW95:AW102" si="90">IF(AR95=7,"x"," ")</f>
        <v xml:space="preserve"> </v>
      </c>
      <c r="AX95" s="113" t="str">
        <f t="shared" ref="AX95:AX102" si="91">IF(AR95=6,"x"," ")</f>
        <v xml:space="preserve"> </v>
      </c>
      <c r="AY95" s="113" t="str">
        <f t="shared" ref="AY95:AY102" si="92">IF(AR95&gt;7,"x"," ")</f>
        <v xml:space="preserve"> </v>
      </c>
      <c r="AZ95" s="122">
        <f t="shared" ref="AZ95:AZ102" si="93">IF(AS95="x",1,(IF(AT95="x",1,(IF(AU95="x",1,0)))))</f>
        <v>0</v>
      </c>
      <c r="BA95" s="123">
        <f t="shared" ref="BA95:BA102" si="94">IF(AV95="x",1,(IF(AW95="x",1,0)))</f>
        <v>1</v>
      </c>
      <c r="BB95" s="123">
        <f t="shared" ref="BB95:BB102" si="95">IF(AX95="x",1,(IF(AY95="x",1,0)))</f>
        <v>0</v>
      </c>
      <c r="BC95" s="113">
        <f t="shared" ref="BC95:BC102" si="96">IF(BA95=1,1,(IF(BB95=1,1,0)))</f>
        <v>1</v>
      </c>
      <c r="BD95" s="82">
        <f t="shared" ref="BD95:BD102" si="97">COUNTIF(AM95:AN95,"&gt;0")</f>
        <v>0</v>
      </c>
      <c r="BE95" s="166" t="str">
        <f t="shared" ref="BE95:BE102" si="98">C95</f>
        <v>Sie/er kontrolliert die Vitalzeichen und erstellt die Flüssigkeitsbilanz</v>
      </c>
      <c r="BF95" s="173" t="s">
        <v>275</v>
      </c>
      <c r="BG95" s="166">
        <f t="shared" ref="BG95:BG102" si="99">X95</f>
        <v>0</v>
      </c>
      <c r="BH95" s="173"/>
    </row>
    <row r="96" spans="1:61" ht="45" x14ac:dyDescent="0.2">
      <c r="A96" s="170" t="str">
        <f t="shared" si="75"/>
        <v>X</v>
      </c>
      <c r="B96" s="171">
        <v>4.2</v>
      </c>
      <c r="C96" s="198" t="s">
        <v>337</v>
      </c>
      <c r="D96" s="199"/>
      <c r="E96" s="199"/>
      <c r="F96" s="199"/>
      <c r="G96" s="199"/>
      <c r="H96" s="199"/>
      <c r="I96" s="199"/>
      <c r="J96" s="199"/>
      <c r="K96" s="199"/>
      <c r="L96" s="199"/>
      <c r="M96" s="167"/>
      <c r="N96" s="168"/>
      <c r="O96" s="168"/>
      <c r="P96" s="168"/>
      <c r="Q96" s="168"/>
      <c r="R96" s="168"/>
      <c r="S96" s="168"/>
      <c r="T96" s="168"/>
      <c r="U96" s="168"/>
      <c r="V96" s="168"/>
      <c r="W96" s="169"/>
      <c r="X96" s="200"/>
      <c r="Y96" s="201"/>
      <c r="Z96" s="201"/>
      <c r="AA96" s="201"/>
      <c r="AB96" s="201"/>
      <c r="AC96" s="201"/>
      <c r="AD96" s="201"/>
      <c r="AE96" s="201"/>
      <c r="AF96" s="201"/>
      <c r="AG96" s="202"/>
      <c r="AH96" s="185" t="str">
        <f t="shared" si="76"/>
        <v>Achtung - Eintrag zwingend</v>
      </c>
      <c r="AI96" s="52" t="s">
        <v>12</v>
      </c>
      <c r="AJ96" s="52">
        <f t="shared" si="77"/>
        <v>1</v>
      </c>
      <c r="AK96" s="52">
        <f t="shared" si="78"/>
        <v>0</v>
      </c>
      <c r="AL96" s="117">
        <f t="shared" si="79"/>
        <v>0</v>
      </c>
      <c r="AM96" s="117">
        <f t="shared" si="80"/>
        <v>0</v>
      </c>
      <c r="AN96" s="117">
        <f t="shared" si="81"/>
        <v>0</v>
      </c>
      <c r="AO96" s="113">
        <f t="shared" si="82"/>
        <v>0</v>
      </c>
      <c r="AP96" s="113">
        <f t="shared" si="83"/>
        <v>0</v>
      </c>
      <c r="AQ96" s="113">
        <f t="shared" si="84"/>
        <v>2</v>
      </c>
      <c r="AR96" s="113">
        <f t="shared" si="85"/>
        <v>2</v>
      </c>
      <c r="AS96" s="113" t="str">
        <f t="shared" si="86"/>
        <v xml:space="preserve"> </v>
      </c>
      <c r="AT96" s="113" t="str">
        <f t="shared" si="87"/>
        <v xml:space="preserve"> </v>
      </c>
      <c r="AU96" s="113" t="str">
        <f t="shared" si="88"/>
        <v xml:space="preserve"> </v>
      </c>
      <c r="AV96" s="113" t="str">
        <f t="shared" si="89"/>
        <v>x</v>
      </c>
      <c r="AW96" s="113" t="str">
        <f t="shared" si="90"/>
        <v xml:space="preserve"> </v>
      </c>
      <c r="AX96" s="113" t="str">
        <f t="shared" si="91"/>
        <v xml:space="preserve"> </v>
      </c>
      <c r="AY96" s="113" t="str">
        <f t="shared" si="92"/>
        <v xml:space="preserve"> </v>
      </c>
      <c r="AZ96" s="122">
        <f t="shared" si="93"/>
        <v>0</v>
      </c>
      <c r="BA96" s="123">
        <f t="shared" si="94"/>
        <v>1</v>
      </c>
      <c r="BB96" s="123">
        <f t="shared" si="95"/>
        <v>0</v>
      </c>
      <c r="BC96" s="113">
        <f t="shared" si="96"/>
        <v>1</v>
      </c>
      <c r="BD96" s="82">
        <f t="shared" si="97"/>
        <v>0</v>
      </c>
      <c r="BE96" s="166" t="str">
        <f t="shared" si="98"/>
        <v>Sie/er führt venöse und kapillare Blutentnahmen durch</v>
      </c>
      <c r="BF96" s="173" t="s">
        <v>275</v>
      </c>
      <c r="BG96" s="166">
        <f t="shared" si="99"/>
        <v>0</v>
      </c>
      <c r="BH96" s="173"/>
    </row>
    <row r="97" spans="1:61" ht="45" x14ac:dyDescent="0.2">
      <c r="A97" s="170" t="str">
        <f t="shared" si="75"/>
        <v>X</v>
      </c>
      <c r="B97" s="171">
        <v>4.3</v>
      </c>
      <c r="C97" s="198" t="s">
        <v>338</v>
      </c>
      <c r="D97" s="199"/>
      <c r="E97" s="199"/>
      <c r="F97" s="199"/>
      <c r="G97" s="199"/>
      <c r="H97" s="199"/>
      <c r="I97" s="199"/>
      <c r="J97" s="199"/>
      <c r="K97" s="199"/>
      <c r="L97" s="199"/>
      <c r="M97" s="167"/>
      <c r="N97" s="168"/>
      <c r="O97" s="168"/>
      <c r="P97" s="168"/>
      <c r="Q97" s="168"/>
      <c r="R97" s="168"/>
      <c r="S97" s="168"/>
      <c r="T97" s="168"/>
      <c r="U97" s="168"/>
      <c r="V97" s="168"/>
      <c r="W97" s="169"/>
      <c r="X97" s="200"/>
      <c r="Y97" s="201"/>
      <c r="Z97" s="201"/>
      <c r="AA97" s="201"/>
      <c r="AB97" s="201"/>
      <c r="AC97" s="201"/>
      <c r="AD97" s="201"/>
      <c r="AE97" s="201"/>
      <c r="AF97" s="201"/>
      <c r="AG97" s="202"/>
      <c r="AH97" s="185" t="str">
        <f t="shared" si="76"/>
        <v>Achtung - Eintrag zwingend</v>
      </c>
      <c r="AI97" s="52" t="s">
        <v>12</v>
      </c>
      <c r="AJ97" s="52">
        <f t="shared" si="77"/>
        <v>1</v>
      </c>
      <c r="AK97" s="52">
        <f t="shared" si="78"/>
        <v>0</v>
      </c>
      <c r="AL97" s="117">
        <f t="shared" si="79"/>
        <v>0</v>
      </c>
      <c r="AM97" s="117">
        <f t="shared" si="80"/>
        <v>0</v>
      </c>
      <c r="AN97" s="117">
        <f t="shared" si="81"/>
        <v>0</v>
      </c>
      <c r="AO97" s="113">
        <f t="shared" si="82"/>
        <v>0</v>
      </c>
      <c r="AP97" s="113">
        <f t="shared" si="83"/>
        <v>0</v>
      </c>
      <c r="AQ97" s="113">
        <f t="shared" si="84"/>
        <v>2</v>
      </c>
      <c r="AR97" s="113">
        <f t="shared" si="85"/>
        <v>2</v>
      </c>
      <c r="AS97" s="113" t="str">
        <f t="shared" si="86"/>
        <v xml:space="preserve"> </v>
      </c>
      <c r="AT97" s="113" t="str">
        <f t="shared" si="87"/>
        <v xml:space="preserve"> </v>
      </c>
      <c r="AU97" s="113" t="str">
        <f t="shared" si="88"/>
        <v xml:space="preserve"> </v>
      </c>
      <c r="AV97" s="113" t="str">
        <f t="shared" si="89"/>
        <v>x</v>
      </c>
      <c r="AW97" s="113" t="str">
        <f t="shared" si="90"/>
        <v xml:space="preserve"> </v>
      </c>
      <c r="AX97" s="113" t="str">
        <f t="shared" si="91"/>
        <v xml:space="preserve"> </v>
      </c>
      <c r="AY97" s="113" t="str">
        <f t="shared" si="92"/>
        <v xml:space="preserve"> </v>
      </c>
      <c r="AZ97" s="122">
        <f t="shared" si="93"/>
        <v>0</v>
      </c>
      <c r="BA97" s="123">
        <f t="shared" si="94"/>
        <v>1</v>
      </c>
      <c r="BB97" s="123">
        <f t="shared" si="95"/>
        <v>0</v>
      </c>
      <c r="BC97" s="113">
        <f t="shared" si="96"/>
        <v>1</v>
      </c>
      <c r="BD97" s="82">
        <f t="shared" si="97"/>
        <v>0</v>
      </c>
      <c r="BE97" s="166" t="str">
        <f t="shared" si="98"/>
        <v>Sie/er richtet und verabreicht Medikamente</v>
      </c>
      <c r="BF97" s="173" t="s">
        <v>275</v>
      </c>
      <c r="BG97" s="166">
        <f t="shared" si="99"/>
        <v>0</v>
      </c>
      <c r="BH97" s="173"/>
    </row>
    <row r="98" spans="1:61" ht="45" x14ac:dyDescent="0.2">
      <c r="A98" s="170" t="str">
        <f t="shared" si="75"/>
        <v>X</v>
      </c>
      <c r="B98" s="171">
        <v>4.4000000000000004</v>
      </c>
      <c r="C98" s="198" t="s">
        <v>480</v>
      </c>
      <c r="D98" s="199"/>
      <c r="E98" s="199"/>
      <c r="F98" s="199"/>
      <c r="G98" s="199"/>
      <c r="H98" s="199"/>
      <c r="I98" s="199"/>
      <c r="J98" s="199"/>
      <c r="K98" s="199"/>
      <c r="L98" s="199"/>
      <c r="M98" s="167"/>
      <c r="N98" s="168"/>
      <c r="O98" s="168"/>
      <c r="P98" s="168"/>
      <c r="Q98" s="168"/>
      <c r="R98" s="168"/>
      <c r="S98" s="168"/>
      <c r="T98" s="168"/>
      <c r="U98" s="168"/>
      <c r="V98" s="168"/>
      <c r="W98" s="169"/>
      <c r="X98" s="200"/>
      <c r="Y98" s="201"/>
      <c r="Z98" s="201"/>
      <c r="AA98" s="201"/>
      <c r="AB98" s="201"/>
      <c r="AC98" s="201"/>
      <c r="AD98" s="201"/>
      <c r="AE98" s="201"/>
      <c r="AF98" s="201"/>
      <c r="AG98" s="202"/>
      <c r="AH98" s="185" t="str">
        <f t="shared" si="76"/>
        <v>Achtung - Eintrag zwingend</v>
      </c>
      <c r="AI98" s="52" t="s">
        <v>12</v>
      </c>
      <c r="AJ98" s="52">
        <f t="shared" si="77"/>
        <v>1</v>
      </c>
      <c r="AK98" s="52">
        <f t="shared" si="78"/>
        <v>0</v>
      </c>
      <c r="AL98" s="117">
        <f t="shared" si="79"/>
        <v>0</v>
      </c>
      <c r="AM98" s="117">
        <f t="shared" si="80"/>
        <v>0</v>
      </c>
      <c r="AN98" s="117">
        <f t="shared" si="81"/>
        <v>0</v>
      </c>
      <c r="AO98" s="113">
        <f t="shared" si="82"/>
        <v>0</v>
      </c>
      <c r="AP98" s="113">
        <f t="shared" si="83"/>
        <v>0</v>
      </c>
      <c r="AQ98" s="113">
        <f t="shared" si="84"/>
        <v>2</v>
      </c>
      <c r="AR98" s="113">
        <f t="shared" si="85"/>
        <v>2</v>
      </c>
      <c r="AS98" s="113" t="str">
        <f t="shared" si="86"/>
        <v xml:space="preserve"> </v>
      </c>
      <c r="AT98" s="113" t="str">
        <f t="shared" si="87"/>
        <v xml:space="preserve"> </v>
      </c>
      <c r="AU98" s="113" t="str">
        <f t="shared" si="88"/>
        <v xml:space="preserve"> </v>
      </c>
      <c r="AV98" s="113" t="str">
        <f t="shared" si="89"/>
        <v>x</v>
      </c>
      <c r="AW98" s="113" t="str">
        <f t="shared" si="90"/>
        <v xml:space="preserve"> </v>
      </c>
      <c r="AX98" s="113" t="str">
        <f t="shared" si="91"/>
        <v xml:space="preserve"> </v>
      </c>
      <c r="AY98" s="113" t="str">
        <f t="shared" si="92"/>
        <v xml:space="preserve"> </v>
      </c>
      <c r="AZ98" s="122">
        <f t="shared" si="93"/>
        <v>0</v>
      </c>
      <c r="BA98" s="123">
        <f t="shared" si="94"/>
        <v>1</v>
      </c>
      <c r="BB98" s="123">
        <f t="shared" si="95"/>
        <v>0</v>
      </c>
      <c r="BC98" s="113">
        <f t="shared" si="96"/>
        <v>1</v>
      </c>
      <c r="BD98" s="82">
        <f t="shared" si="97"/>
        <v>0</v>
      </c>
      <c r="BE98" s="166" t="str">
        <f t="shared" si="98"/>
        <v>Sie/er richtet und verabreicht Infusionen ohne medikamentöse Zusätze bei bestehendem peripher venösem Zugang
Sie/er bedient Infusionspumpen</v>
      </c>
      <c r="BF98" s="173" t="s">
        <v>275</v>
      </c>
      <c r="BG98" s="166">
        <f t="shared" si="99"/>
        <v>0</v>
      </c>
      <c r="BH98" s="173"/>
    </row>
    <row r="99" spans="1:61" ht="45" x14ac:dyDescent="0.2">
      <c r="A99" s="170" t="str">
        <f t="shared" si="75"/>
        <v>X</v>
      </c>
      <c r="B99" s="171">
        <v>4.5</v>
      </c>
      <c r="C99" s="198" t="s">
        <v>481</v>
      </c>
      <c r="D99" s="199"/>
      <c r="E99" s="199"/>
      <c r="F99" s="199"/>
      <c r="G99" s="199"/>
      <c r="H99" s="199"/>
      <c r="I99" s="199"/>
      <c r="J99" s="199"/>
      <c r="K99" s="199"/>
      <c r="L99" s="199"/>
      <c r="M99" s="167"/>
      <c r="N99" s="168"/>
      <c r="O99" s="168"/>
      <c r="P99" s="168"/>
      <c r="Q99" s="168"/>
      <c r="R99" s="168"/>
      <c r="S99" s="168"/>
      <c r="T99" s="168"/>
      <c r="U99" s="168"/>
      <c r="V99" s="168"/>
      <c r="W99" s="169"/>
      <c r="X99" s="200"/>
      <c r="Y99" s="201"/>
      <c r="Z99" s="201"/>
      <c r="AA99" s="201"/>
      <c r="AB99" s="201"/>
      <c r="AC99" s="201"/>
      <c r="AD99" s="201"/>
      <c r="AE99" s="201"/>
      <c r="AF99" s="201"/>
      <c r="AG99" s="202"/>
      <c r="AH99" s="185" t="str">
        <f t="shared" si="76"/>
        <v>Achtung - Eintrag zwingend</v>
      </c>
      <c r="AI99" s="52" t="s">
        <v>12</v>
      </c>
      <c r="AJ99" s="52">
        <f t="shared" si="77"/>
        <v>1</v>
      </c>
      <c r="AK99" s="52">
        <f t="shared" si="78"/>
        <v>0</v>
      </c>
      <c r="AL99" s="117">
        <f t="shared" si="79"/>
        <v>0</v>
      </c>
      <c r="AM99" s="117">
        <f t="shared" si="80"/>
        <v>0</v>
      </c>
      <c r="AN99" s="117">
        <f t="shared" si="81"/>
        <v>0</v>
      </c>
      <c r="AO99" s="113">
        <f t="shared" si="82"/>
        <v>0</v>
      </c>
      <c r="AP99" s="113">
        <f t="shared" si="83"/>
        <v>0</v>
      </c>
      <c r="AQ99" s="113">
        <f t="shared" si="84"/>
        <v>2</v>
      </c>
      <c r="AR99" s="113">
        <f t="shared" si="85"/>
        <v>2</v>
      </c>
      <c r="AS99" s="113" t="str">
        <f t="shared" si="86"/>
        <v xml:space="preserve"> </v>
      </c>
      <c r="AT99" s="113" t="str">
        <f t="shared" si="87"/>
        <v xml:space="preserve"> </v>
      </c>
      <c r="AU99" s="113" t="str">
        <f t="shared" si="88"/>
        <v xml:space="preserve"> </v>
      </c>
      <c r="AV99" s="113" t="str">
        <f t="shared" si="89"/>
        <v>x</v>
      </c>
      <c r="AW99" s="113" t="str">
        <f t="shared" si="90"/>
        <v xml:space="preserve"> </v>
      </c>
      <c r="AX99" s="113" t="str">
        <f t="shared" si="91"/>
        <v xml:space="preserve"> </v>
      </c>
      <c r="AY99" s="113" t="str">
        <f t="shared" si="92"/>
        <v xml:space="preserve"> </v>
      </c>
      <c r="AZ99" s="122">
        <f t="shared" si="93"/>
        <v>0</v>
      </c>
      <c r="BA99" s="123">
        <f t="shared" si="94"/>
        <v>1</v>
      </c>
      <c r="BB99" s="123">
        <f t="shared" si="95"/>
        <v>0</v>
      </c>
      <c r="BC99" s="113">
        <f t="shared" si="96"/>
        <v>1</v>
      </c>
      <c r="BD99" s="82">
        <f t="shared" si="97"/>
        <v>0</v>
      </c>
      <c r="BE99" s="166" t="str">
        <f t="shared" si="98"/>
        <v>Sie/er stellt Sondennahrung bereit und verabreicht diese bei bestehendem Zugang
Sie/er bedient Ernährungspumpen</v>
      </c>
      <c r="BF99" s="173" t="s">
        <v>275</v>
      </c>
      <c r="BG99" s="166">
        <f t="shared" si="99"/>
        <v>0</v>
      </c>
      <c r="BH99" s="173"/>
    </row>
    <row r="100" spans="1:61" ht="45" x14ac:dyDescent="0.2">
      <c r="A100" s="170" t="str">
        <f t="shared" si="75"/>
        <v>X</v>
      </c>
      <c r="B100" s="171">
        <v>4.5999999999999996</v>
      </c>
      <c r="C100" s="198" t="s">
        <v>339</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1"/>
      <c r="Z100" s="201"/>
      <c r="AA100" s="201"/>
      <c r="AB100" s="201"/>
      <c r="AC100" s="201"/>
      <c r="AD100" s="201"/>
      <c r="AE100" s="201"/>
      <c r="AF100" s="201"/>
      <c r="AG100" s="202"/>
      <c r="AH100" s="185" t="str">
        <f t="shared" si="76"/>
        <v>Achtung - Eintrag zwingend</v>
      </c>
      <c r="AI100" s="52" t="s">
        <v>12</v>
      </c>
      <c r="AJ100" s="52">
        <f t="shared" si="77"/>
        <v>1</v>
      </c>
      <c r="AK100" s="52">
        <f t="shared" si="78"/>
        <v>0</v>
      </c>
      <c r="AL100" s="117">
        <f t="shared" si="79"/>
        <v>0</v>
      </c>
      <c r="AM100" s="117">
        <f t="shared" si="80"/>
        <v>0</v>
      </c>
      <c r="AN100" s="117">
        <f t="shared" si="81"/>
        <v>0</v>
      </c>
      <c r="AO100" s="113">
        <f t="shared" si="82"/>
        <v>0</v>
      </c>
      <c r="AP100" s="113">
        <f t="shared" si="83"/>
        <v>0</v>
      </c>
      <c r="AQ100" s="113">
        <f t="shared" si="84"/>
        <v>2</v>
      </c>
      <c r="AR100" s="113">
        <f t="shared" si="85"/>
        <v>2</v>
      </c>
      <c r="AS100" s="113" t="str">
        <f t="shared" si="86"/>
        <v xml:space="preserve"> </v>
      </c>
      <c r="AT100" s="113" t="str">
        <f t="shared" si="87"/>
        <v xml:space="preserve"> </v>
      </c>
      <c r="AU100" s="113" t="str">
        <f t="shared" si="88"/>
        <v xml:space="preserve"> </v>
      </c>
      <c r="AV100" s="113" t="str">
        <f t="shared" si="89"/>
        <v>x</v>
      </c>
      <c r="AW100" s="113" t="str">
        <f t="shared" si="90"/>
        <v xml:space="preserve"> </v>
      </c>
      <c r="AX100" s="113" t="str">
        <f t="shared" si="91"/>
        <v xml:space="preserve"> </v>
      </c>
      <c r="AY100" s="113" t="str">
        <f t="shared" si="92"/>
        <v xml:space="preserve"> </v>
      </c>
      <c r="AZ100" s="122">
        <f t="shared" si="93"/>
        <v>0</v>
      </c>
      <c r="BA100" s="123">
        <f t="shared" si="94"/>
        <v>1</v>
      </c>
      <c r="BB100" s="123">
        <f t="shared" si="95"/>
        <v>0</v>
      </c>
      <c r="BC100" s="113">
        <f t="shared" si="96"/>
        <v>1</v>
      </c>
      <c r="BD100" s="82">
        <f t="shared" si="97"/>
        <v>0</v>
      </c>
      <c r="BE100" s="166" t="str">
        <f t="shared" si="98"/>
        <v>Sie/er führt subkutane und intramuskuläre Injektionen durch</v>
      </c>
      <c r="BF100" s="173" t="s">
        <v>275</v>
      </c>
      <c r="BG100" s="166">
        <f t="shared" si="99"/>
        <v>0</v>
      </c>
      <c r="BH100" s="173"/>
    </row>
    <row r="101" spans="1:61" ht="45" x14ac:dyDescent="0.2">
      <c r="A101" s="170" t="str">
        <f t="shared" si="75"/>
        <v>X</v>
      </c>
      <c r="B101" s="171">
        <v>4.7</v>
      </c>
      <c r="C101" s="198" t="s">
        <v>340</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1"/>
      <c r="Z101" s="201"/>
      <c r="AA101" s="201"/>
      <c r="AB101" s="201"/>
      <c r="AC101" s="201"/>
      <c r="AD101" s="201"/>
      <c r="AE101" s="201"/>
      <c r="AF101" s="201"/>
      <c r="AG101" s="202"/>
      <c r="AH101" s="185" t="str">
        <f t="shared" si="76"/>
        <v>Achtung - Eintrag zwingend</v>
      </c>
      <c r="AI101" s="52" t="s">
        <v>12</v>
      </c>
      <c r="AJ101" s="52">
        <f t="shared" si="77"/>
        <v>1</v>
      </c>
      <c r="AK101" s="52">
        <f t="shared" si="78"/>
        <v>0</v>
      </c>
      <c r="AL101" s="117">
        <f t="shared" si="79"/>
        <v>0</v>
      </c>
      <c r="AM101" s="117">
        <f t="shared" si="80"/>
        <v>0</v>
      </c>
      <c r="AN101" s="117">
        <f t="shared" si="81"/>
        <v>0</v>
      </c>
      <c r="AO101" s="113">
        <f t="shared" si="82"/>
        <v>0</v>
      </c>
      <c r="AP101" s="113">
        <f t="shared" si="83"/>
        <v>0</v>
      </c>
      <c r="AQ101" s="113">
        <f t="shared" si="84"/>
        <v>2</v>
      </c>
      <c r="AR101" s="113">
        <f t="shared" si="85"/>
        <v>2</v>
      </c>
      <c r="AS101" s="113" t="str">
        <f t="shared" si="86"/>
        <v xml:space="preserve"> </v>
      </c>
      <c r="AT101" s="113" t="str">
        <f t="shared" si="87"/>
        <v xml:space="preserve"> </v>
      </c>
      <c r="AU101" s="113" t="str">
        <f t="shared" si="88"/>
        <v xml:space="preserve"> </v>
      </c>
      <c r="AV101" s="113" t="str">
        <f t="shared" si="89"/>
        <v>x</v>
      </c>
      <c r="AW101" s="113" t="str">
        <f t="shared" si="90"/>
        <v xml:space="preserve"> </v>
      </c>
      <c r="AX101" s="113" t="str">
        <f t="shared" si="91"/>
        <v xml:space="preserve"> </v>
      </c>
      <c r="AY101" s="113" t="str">
        <f t="shared" si="92"/>
        <v xml:space="preserve"> </v>
      </c>
      <c r="AZ101" s="122">
        <f t="shared" si="93"/>
        <v>0</v>
      </c>
      <c r="BA101" s="123">
        <f t="shared" si="94"/>
        <v>1</v>
      </c>
      <c r="BB101" s="123">
        <f t="shared" si="95"/>
        <v>0</v>
      </c>
      <c r="BC101" s="113">
        <f t="shared" si="96"/>
        <v>1</v>
      </c>
      <c r="BD101" s="82">
        <f t="shared" si="97"/>
        <v>0</v>
      </c>
      <c r="BE101" s="166" t="str">
        <f t="shared" si="98"/>
        <v>Sie/er wechselt einen Verband gemäss Vorgaben bei primär und sekundär heilenden Wunden</v>
      </c>
      <c r="BF101" s="173" t="s">
        <v>275</v>
      </c>
      <c r="BG101" s="166">
        <f t="shared" si="99"/>
        <v>0</v>
      </c>
      <c r="BH101" s="173"/>
    </row>
    <row r="102" spans="1:61" ht="45" x14ac:dyDescent="0.2">
      <c r="A102" s="170" t="str">
        <f t="shared" si="75"/>
        <v>X</v>
      </c>
      <c r="B102" s="171">
        <v>4.8</v>
      </c>
      <c r="C102" s="198" t="s">
        <v>341</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1"/>
      <c r="Z102" s="201"/>
      <c r="AA102" s="201"/>
      <c r="AB102" s="201"/>
      <c r="AC102" s="201"/>
      <c r="AD102" s="201"/>
      <c r="AE102" s="201"/>
      <c r="AF102" s="201"/>
      <c r="AG102" s="202"/>
      <c r="AH102" s="185" t="str">
        <f t="shared" si="76"/>
        <v>Achtung - Eintrag zwingend</v>
      </c>
      <c r="AI102" s="52" t="s">
        <v>12</v>
      </c>
      <c r="AJ102" s="52">
        <f t="shared" si="77"/>
        <v>1</v>
      </c>
      <c r="AK102" s="52">
        <f t="shared" si="78"/>
        <v>0</v>
      </c>
      <c r="AL102" s="117">
        <f t="shared" si="79"/>
        <v>0</v>
      </c>
      <c r="AM102" s="117">
        <f t="shared" si="80"/>
        <v>0</v>
      </c>
      <c r="AN102" s="117">
        <f t="shared" si="81"/>
        <v>0</v>
      </c>
      <c r="AO102" s="113">
        <f t="shared" si="82"/>
        <v>0</v>
      </c>
      <c r="AP102" s="113">
        <f t="shared" si="83"/>
        <v>0</v>
      </c>
      <c r="AQ102" s="113">
        <f t="shared" si="84"/>
        <v>2</v>
      </c>
      <c r="AR102" s="113">
        <f t="shared" si="85"/>
        <v>2</v>
      </c>
      <c r="AS102" s="113" t="str">
        <f t="shared" si="86"/>
        <v xml:space="preserve"> </v>
      </c>
      <c r="AT102" s="113" t="str">
        <f t="shared" si="87"/>
        <v xml:space="preserve"> </v>
      </c>
      <c r="AU102" s="113" t="str">
        <f t="shared" si="88"/>
        <v xml:space="preserve"> </v>
      </c>
      <c r="AV102" s="113" t="str">
        <f t="shared" si="89"/>
        <v>x</v>
      </c>
      <c r="AW102" s="113" t="str">
        <f t="shared" si="90"/>
        <v xml:space="preserve"> </v>
      </c>
      <c r="AX102" s="113" t="str">
        <f t="shared" si="91"/>
        <v xml:space="preserve"> </v>
      </c>
      <c r="AY102" s="113" t="str">
        <f t="shared" si="92"/>
        <v xml:space="preserve"> </v>
      </c>
      <c r="AZ102" s="122">
        <f t="shared" si="93"/>
        <v>0</v>
      </c>
      <c r="BA102" s="123">
        <f t="shared" si="94"/>
        <v>1</v>
      </c>
      <c r="BB102" s="123">
        <f t="shared" si="95"/>
        <v>0</v>
      </c>
      <c r="BC102" s="113">
        <f t="shared" si="96"/>
        <v>1</v>
      </c>
      <c r="BD102" s="82">
        <f t="shared" si="97"/>
        <v>0</v>
      </c>
      <c r="BE102" s="166" t="str">
        <f t="shared" si="98"/>
        <v>Sie/er desinfiziert Instrumente und Flächen und bereitet Material für die Sterilisation vor</v>
      </c>
      <c r="BF102" s="173" t="s">
        <v>275</v>
      </c>
      <c r="BG102" s="166">
        <f t="shared" si="99"/>
        <v>0</v>
      </c>
      <c r="BH102" s="173"/>
    </row>
    <row r="103" spans="1:61" ht="25.5" x14ac:dyDescent="0.35">
      <c r="A103" s="1"/>
      <c r="B103" s="50" t="s">
        <v>0</v>
      </c>
      <c r="C103" s="203" t="s">
        <v>20</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117</v>
      </c>
      <c r="Y103" s="206"/>
      <c r="Z103" s="206"/>
      <c r="AA103" s="206"/>
      <c r="AB103" s="206"/>
      <c r="AC103" s="206"/>
      <c r="AD103" s="206"/>
      <c r="AE103" s="206"/>
      <c r="AF103" s="206"/>
      <c r="AG103" s="206"/>
      <c r="AH103" s="156"/>
      <c r="AI103" s="52"/>
      <c r="AJ103" s="52"/>
      <c r="AK103" s="52"/>
      <c r="AL103" s="52"/>
      <c r="AM103" s="52"/>
      <c r="AN103" s="52"/>
      <c r="AO103" s="52"/>
      <c r="AP103" s="52"/>
      <c r="AQ103" s="52"/>
      <c r="AR103" s="52"/>
      <c r="AS103" s="52"/>
      <c r="AT103" s="52"/>
      <c r="AU103" s="52"/>
      <c r="AV103" s="52"/>
      <c r="AW103" s="52"/>
      <c r="AX103" s="52"/>
      <c r="AY103" s="52"/>
      <c r="AZ103" s="52"/>
      <c r="BA103" s="52"/>
      <c r="BB103" s="52"/>
      <c r="BC103" s="52"/>
    </row>
    <row r="104" spans="1:61" ht="30" x14ac:dyDescent="0.35">
      <c r="A104" s="1"/>
      <c r="B104" s="16">
        <v>5</v>
      </c>
      <c r="C104" s="207" t="s">
        <v>342</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6" t="str">
        <f>C104</f>
        <v xml:space="preserve">Krise und Notfall </v>
      </c>
    </row>
    <row r="105" spans="1:61" ht="45" x14ac:dyDescent="0.2">
      <c r="A105" s="170" t="str">
        <f t="shared" ref="A105:A106" si="100">IF(BC105=1,"X"," ")</f>
        <v>X</v>
      </c>
      <c r="B105" s="171">
        <v>5.0999999999999996</v>
      </c>
      <c r="C105" s="198" t="s">
        <v>344</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1"/>
      <c r="Z105" s="201"/>
      <c r="AA105" s="201"/>
      <c r="AB105" s="201"/>
      <c r="AC105" s="201"/>
      <c r="AD105" s="201"/>
      <c r="AE105" s="201"/>
      <c r="AF105" s="201"/>
      <c r="AG105" s="202"/>
      <c r="AH105" s="185" t="str">
        <f t="shared" ref="AH105:AH106" si="101">IF(BB105=1,"Achtung - nur 1 Bewertung pro Zeile gültig",(IF(BA105=1,"Achtung - Eintrag zwingend"," ")))</f>
        <v>Achtung - Eintrag zwingend</v>
      </c>
      <c r="AI105" s="52" t="s">
        <v>12</v>
      </c>
      <c r="AJ105" s="52">
        <f t="shared" ref="AJ105:AJ106" si="102">IF(AV105="x",1,0)</f>
        <v>1</v>
      </c>
      <c r="AK105" s="52">
        <f t="shared" ref="AK105:AK106" si="103">AL105+AM105</f>
        <v>0</v>
      </c>
      <c r="AL105" s="117">
        <f t="shared" ref="AL105:AL106" si="104">COUNTIF(M105:Q105,"*")</f>
        <v>0</v>
      </c>
      <c r="AM105" s="117">
        <f t="shared" ref="AM105:AM106" si="105">COUNTIF(R105:W105,"*")</f>
        <v>0</v>
      </c>
      <c r="AN105" s="117">
        <f t="shared" ref="AN105:AN106" si="106">COUNTIF(X105,"*")</f>
        <v>0</v>
      </c>
      <c r="AO105" s="113">
        <f t="shared" ref="AO105:AO106" si="107">AL105*3</f>
        <v>0</v>
      </c>
      <c r="AP105" s="113">
        <f t="shared" ref="AP105:AP106" si="108">AM105*5</f>
        <v>0</v>
      </c>
      <c r="AQ105" s="113">
        <f t="shared" ref="AQ105:AQ106" si="109">IF(AN105=1,0,2)</f>
        <v>2</v>
      </c>
      <c r="AR105" s="113">
        <f t="shared" ref="AR105:AR106" si="110">AO105+AP105+AQ105</f>
        <v>2</v>
      </c>
      <c r="AS105" s="113" t="str">
        <f t="shared" ref="AS105:AS106" si="111">IF(AR105=0,"x"," ")</f>
        <v xml:space="preserve"> </v>
      </c>
      <c r="AT105" s="113" t="str">
        <f t="shared" ref="AT105:AT106" si="112">IF(AR105=3,"x"," ")</f>
        <v xml:space="preserve"> </v>
      </c>
      <c r="AU105" s="113" t="str">
        <f t="shared" ref="AU105:AU106" si="113">IF(AR105=5,"x"," ")</f>
        <v xml:space="preserve"> </v>
      </c>
      <c r="AV105" s="113" t="str">
        <f t="shared" ref="AV105:AV106" si="114">IF(AR105=2,"x"," ")</f>
        <v>x</v>
      </c>
      <c r="AW105" s="113" t="str">
        <f t="shared" ref="AW105:AW106" si="115">IF(AR105=7,"x"," ")</f>
        <v xml:space="preserve"> </v>
      </c>
      <c r="AX105" s="113" t="str">
        <f t="shared" ref="AX105:AX106" si="116">IF(AR105=6,"x"," ")</f>
        <v xml:space="preserve"> </v>
      </c>
      <c r="AY105" s="113" t="str">
        <f t="shared" ref="AY105:AY106" si="117">IF(AR105&gt;7,"x"," ")</f>
        <v xml:space="preserve"> </v>
      </c>
      <c r="AZ105" s="122">
        <f t="shared" ref="AZ105:AZ106" si="118">IF(AS105="x",1,(IF(AT105="x",1,(IF(AU105="x",1,0)))))</f>
        <v>0</v>
      </c>
      <c r="BA105" s="123">
        <f t="shared" ref="BA105:BA106" si="119">IF(AV105="x",1,(IF(AW105="x",1,0)))</f>
        <v>1</v>
      </c>
      <c r="BB105" s="123">
        <f t="shared" ref="BB105:BB106" si="120">IF(AX105="x",1,(IF(AY105="x",1,0)))</f>
        <v>0</v>
      </c>
      <c r="BC105" s="113">
        <f t="shared" ref="BC105:BC106" si="121">IF(BA105=1,1,(IF(BB105=1,1,0)))</f>
        <v>1</v>
      </c>
      <c r="BD105" s="82">
        <f t="shared" ref="BD105:BD106" si="122">COUNTIF(AM105:AN105,"&gt;0")</f>
        <v>0</v>
      </c>
      <c r="BE105" s="166" t="str">
        <f t="shared" ref="BE105:BE106" si="123">C105</f>
        <v>Sie/er erkennt Notfallsituationen, wendet Erste Hilfe an und sorgt für Hilfe</v>
      </c>
      <c r="BF105" s="173" t="s">
        <v>275</v>
      </c>
      <c r="BG105" s="166">
        <f t="shared" ref="BG105:BG106" si="124">X105</f>
        <v>0</v>
      </c>
      <c r="BH105" s="173"/>
    </row>
    <row r="106" spans="1:61" ht="45" x14ac:dyDescent="0.2">
      <c r="A106" s="170" t="str">
        <f t="shared" si="100"/>
        <v>X</v>
      </c>
      <c r="B106" s="171">
        <v>5.2</v>
      </c>
      <c r="C106" s="198" t="s">
        <v>345</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1"/>
      <c r="Z106" s="201"/>
      <c r="AA106" s="201"/>
      <c r="AB106" s="201"/>
      <c r="AC106" s="201"/>
      <c r="AD106" s="201"/>
      <c r="AE106" s="201"/>
      <c r="AF106" s="201"/>
      <c r="AG106" s="202"/>
      <c r="AH106" s="185" t="str">
        <f t="shared" si="101"/>
        <v>Achtung - Eintrag zwingend</v>
      </c>
      <c r="AI106" s="52" t="s">
        <v>12</v>
      </c>
      <c r="AJ106" s="52">
        <f t="shared" si="102"/>
        <v>1</v>
      </c>
      <c r="AK106" s="52">
        <f t="shared" si="103"/>
        <v>0</v>
      </c>
      <c r="AL106" s="117">
        <f t="shared" si="104"/>
        <v>0</v>
      </c>
      <c r="AM106" s="117">
        <f t="shared" si="105"/>
        <v>0</v>
      </c>
      <c r="AN106" s="117">
        <f t="shared" si="106"/>
        <v>0</v>
      </c>
      <c r="AO106" s="113">
        <f t="shared" si="107"/>
        <v>0</v>
      </c>
      <c r="AP106" s="113">
        <f t="shared" si="108"/>
        <v>0</v>
      </c>
      <c r="AQ106" s="113">
        <f t="shared" si="109"/>
        <v>2</v>
      </c>
      <c r="AR106" s="113">
        <f t="shared" si="110"/>
        <v>2</v>
      </c>
      <c r="AS106" s="113" t="str">
        <f t="shared" si="111"/>
        <v xml:space="preserve"> </v>
      </c>
      <c r="AT106" s="113" t="str">
        <f t="shared" si="112"/>
        <v xml:space="preserve"> </v>
      </c>
      <c r="AU106" s="113" t="str">
        <f t="shared" si="113"/>
        <v xml:space="preserve"> </v>
      </c>
      <c r="AV106" s="113" t="str">
        <f t="shared" si="114"/>
        <v>x</v>
      </c>
      <c r="AW106" s="113" t="str">
        <f t="shared" si="115"/>
        <v xml:space="preserve"> </v>
      </c>
      <c r="AX106" s="113" t="str">
        <f t="shared" si="116"/>
        <v xml:space="preserve"> </v>
      </c>
      <c r="AY106" s="113" t="str">
        <f t="shared" si="117"/>
        <v xml:space="preserve"> </v>
      </c>
      <c r="AZ106" s="122">
        <f t="shared" si="118"/>
        <v>0</v>
      </c>
      <c r="BA106" s="123">
        <f t="shared" si="119"/>
        <v>1</v>
      </c>
      <c r="BB106" s="123">
        <f t="shared" si="120"/>
        <v>0</v>
      </c>
      <c r="BC106" s="113">
        <f t="shared" si="121"/>
        <v>1</v>
      </c>
      <c r="BD106" s="82">
        <f t="shared" si="122"/>
        <v>0</v>
      </c>
      <c r="BE106" s="166" t="str">
        <f t="shared" si="123"/>
        <v>Sie/er wirkt bei der Begleitung in Krisensituationen und während des Sterbens mit</v>
      </c>
      <c r="BF106" s="173" t="s">
        <v>275</v>
      </c>
      <c r="BG106" s="166">
        <f t="shared" si="124"/>
        <v>0</v>
      </c>
      <c r="BH106" s="173"/>
    </row>
    <row r="107" spans="1:61" ht="25.5" x14ac:dyDescent="0.35">
      <c r="A107" s="1"/>
      <c r="B107" s="50" t="s">
        <v>0</v>
      </c>
      <c r="C107" s="203" t="s">
        <v>20</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117</v>
      </c>
      <c r="Y107" s="206"/>
      <c r="Z107" s="206"/>
      <c r="AA107" s="206"/>
      <c r="AB107" s="206"/>
      <c r="AC107" s="206"/>
      <c r="AD107" s="206"/>
      <c r="AE107" s="206"/>
      <c r="AF107" s="206"/>
      <c r="AG107" s="206"/>
      <c r="AH107" s="156"/>
      <c r="AI107" s="52"/>
      <c r="AJ107" s="52"/>
      <c r="AK107" s="52"/>
      <c r="AL107" s="52"/>
      <c r="AM107" s="52"/>
      <c r="AN107" s="52"/>
      <c r="AO107" s="52"/>
      <c r="AP107" s="52"/>
      <c r="AQ107" s="52"/>
      <c r="AR107" s="52"/>
      <c r="AS107" s="52"/>
      <c r="AT107" s="52"/>
      <c r="AU107" s="52"/>
      <c r="AV107" s="52"/>
      <c r="AW107" s="52"/>
      <c r="AX107" s="52"/>
      <c r="AY107" s="52"/>
      <c r="AZ107" s="52"/>
      <c r="BA107" s="52"/>
      <c r="BB107" s="52"/>
      <c r="BC107" s="52"/>
    </row>
    <row r="108" spans="1:61" ht="30" x14ac:dyDescent="0.35">
      <c r="A108" s="1"/>
      <c r="B108" s="16">
        <v>6</v>
      </c>
      <c r="C108" s="207" t="s">
        <v>346</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6" t="str">
        <f>C108</f>
        <v xml:space="preserve">Ressourcenerhaltung und Prävention </v>
      </c>
    </row>
    <row r="109" spans="1:61" ht="45" x14ac:dyDescent="0.2">
      <c r="A109" s="170" t="str">
        <f t="shared" ref="A109:A110" si="125">IF(BC109=1,"X"," ")</f>
        <v>X</v>
      </c>
      <c r="B109" s="171">
        <v>6.1</v>
      </c>
      <c r="C109" s="198" t="s">
        <v>347</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1"/>
      <c r="Z109" s="201"/>
      <c r="AA109" s="201"/>
      <c r="AB109" s="201"/>
      <c r="AC109" s="201"/>
      <c r="AD109" s="201"/>
      <c r="AE109" s="201"/>
      <c r="AF109" s="201"/>
      <c r="AG109" s="202"/>
      <c r="AH109" s="185" t="str">
        <f t="shared" ref="AH109:AH110" si="126">IF(BB109=1,"Achtung - nur 1 Bewertung pro Zeile gültig",(IF(BA109=1,"Achtung - Eintrag zwingend"," ")))</f>
        <v>Achtung - Eintrag zwingend</v>
      </c>
      <c r="AI109" s="52" t="s">
        <v>12</v>
      </c>
      <c r="AJ109" s="52">
        <f t="shared" ref="AJ109:AJ110" si="127">IF(AV109="x",1,0)</f>
        <v>1</v>
      </c>
      <c r="AK109" s="52">
        <f t="shared" ref="AK109:AK110" si="128">AL109+AM109</f>
        <v>0</v>
      </c>
      <c r="AL109" s="117">
        <f t="shared" ref="AL109:AL110" si="129">COUNTIF(M109:Q109,"*")</f>
        <v>0</v>
      </c>
      <c r="AM109" s="117">
        <f t="shared" ref="AM109:AM110" si="130">COUNTIF(R109:W109,"*")</f>
        <v>0</v>
      </c>
      <c r="AN109" s="117">
        <f t="shared" ref="AN109:AN110" si="131">COUNTIF(X109,"*")</f>
        <v>0</v>
      </c>
      <c r="AO109" s="113">
        <f t="shared" ref="AO109:AO110" si="132">AL109*3</f>
        <v>0</v>
      </c>
      <c r="AP109" s="113">
        <f t="shared" ref="AP109:AP110" si="133">AM109*5</f>
        <v>0</v>
      </c>
      <c r="AQ109" s="113">
        <f t="shared" ref="AQ109:AQ110" si="134">IF(AN109=1,0,2)</f>
        <v>2</v>
      </c>
      <c r="AR109" s="113">
        <f t="shared" ref="AR109:AR110" si="135">AO109+AP109+AQ109</f>
        <v>2</v>
      </c>
      <c r="AS109" s="113" t="str">
        <f t="shared" ref="AS109:AS110" si="136">IF(AR109=0,"x"," ")</f>
        <v xml:space="preserve"> </v>
      </c>
      <c r="AT109" s="113" t="str">
        <f t="shared" ref="AT109:AT110" si="137">IF(AR109=3,"x"," ")</f>
        <v xml:space="preserve"> </v>
      </c>
      <c r="AU109" s="113" t="str">
        <f t="shared" ref="AU109:AU110" si="138">IF(AR109=5,"x"," ")</f>
        <v xml:space="preserve"> </v>
      </c>
      <c r="AV109" s="113" t="str">
        <f t="shared" ref="AV109:AV110" si="139">IF(AR109=2,"x"," ")</f>
        <v>x</v>
      </c>
      <c r="AW109" s="113" t="str">
        <f t="shared" ref="AW109:AW110" si="140">IF(AR109=7,"x"," ")</f>
        <v xml:space="preserve"> </v>
      </c>
      <c r="AX109" s="113" t="str">
        <f t="shared" ref="AX109:AX110" si="141">IF(AR109=6,"x"," ")</f>
        <v xml:space="preserve"> </v>
      </c>
      <c r="AY109" s="113" t="str">
        <f t="shared" ref="AY109:AY110" si="142">IF(AR109&gt;7,"x"," ")</f>
        <v xml:space="preserve"> </v>
      </c>
      <c r="AZ109" s="122">
        <f t="shared" ref="AZ109:AZ110" si="143">IF(AS109="x",1,(IF(AT109="x",1,(IF(AU109="x",1,0)))))</f>
        <v>0</v>
      </c>
      <c r="BA109" s="123">
        <f t="shared" ref="BA109:BA110" si="144">IF(AV109="x",1,(IF(AW109="x",1,0)))</f>
        <v>1</v>
      </c>
      <c r="BB109" s="123">
        <f t="shared" ref="BB109:BB110" si="145">IF(AX109="x",1,(IF(AY109="x",1,0)))</f>
        <v>0</v>
      </c>
      <c r="BC109" s="113">
        <f t="shared" ref="BC109:BC110" si="146">IF(BA109=1,1,(IF(BB109=1,1,0)))</f>
        <v>1</v>
      </c>
      <c r="BD109" s="82">
        <f t="shared" ref="BD109:BD110" si="147">COUNTIF(AM109:AN109,"&gt;0")</f>
        <v>0</v>
      </c>
      <c r="BE109" s="166" t="str">
        <f t="shared" ref="BE109:BE110" si="148">C109</f>
        <v>Sie/er führt Massnahmen zur Prävention durch</v>
      </c>
      <c r="BF109" s="173" t="s">
        <v>275</v>
      </c>
      <c r="BG109" s="166">
        <f t="shared" ref="BG109:BG110" si="149">X109</f>
        <v>0</v>
      </c>
      <c r="BH109" s="173"/>
    </row>
    <row r="110" spans="1:61" ht="45" x14ac:dyDescent="0.2">
      <c r="A110" s="170" t="str">
        <f t="shared" si="125"/>
        <v>X</v>
      </c>
      <c r="B110" s="171">
        <v>6.2</v>
      </c>
      <c r="C110" s="198" t="s">
        <v>348</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1"/>
      <c r="Z110" s="201"/>
      <c r="AA110" s="201"/>
      <c r="AB110" s="201"/>
      <c r="AC110" s="201"/>
      <c r="AD110" s="201"/>
      <c r="AE110" s="201"/>
      <c r="AF110" s="201"/>
      <c r="AG110" s="202"/>
      <c r="AH110" s="185" t="str">
        <f t="shared" si="126"/>
        <v>Achtung - Eintrag zwingend</v>
      </c>
      <c r="AI110" s="52" t="s">
        <v>12</v>
      </c>
      <c r="AJ110" s="52">
        <f t="shared" si="127"/>
        <v>1</v>
      </c>
      <c r="AK110" s="52">
        <f t="shared" si="128"/>
        <v>0</v>
      </c>
      <c r="AL110" s="117">
        <f t="shared" si="129"/>
        <v>0</v>
      </c>
      <c r="AM110" s="117">
        <f t="shared" si="130"/>
        <v>0</v>
      </c>
      <c r="AN110" s="117">
        <f t="shared" si="131"/>
        <v>0</v>
      </c>
      <c r="AO110" s="113">
        <f t="shared" si="132"/>
        <v>0</v>
      </c>
      <c r="AP110" s="113">
        <f t="shared" si="133"/>
        <v>0</v>
      </c>
      <c r="AQ110" s="113">
        <f t="shared" si="134"/>
        <v>2</v>
      </c>
      <c r="AR110" s="113">
        <f t="shared" si="135"/>
        <v>2</v>
      </c>
      <c r="AS110" s="113" t="str">
        <f t="shared" si="136"/>
        <v xml:space="preserve"> </v>
      </c>
      <c r="AT110" s="113" t="str">
        <f t="shared" si="137"/>
        <v xml:space="preserve"> </v>
      </c>
      <c r="AU110" s="113" t="str">
        <f t="shared" si="138"/>
        <v xml:space="preserve"> </v>
      </c>
      <c r="AV110" s="113" t="str">
        <f t="shared" si="139"/>
        <v>x</v>
      </c>
      <c r="AW110" s="113" t="str">
        <f t="shared" si="140"/>
        <v xml:space="preserve"> </v>
      </c>
      <c r="AX110" s="113" t="str">
        <f t="shared" si="141"/>
        <v xml:space="preserve"> </v>
      </c>
      <c r="AY110" s="113" t="str">
        <f t="shared" si="142"/>
        <v xml:space="preserve"> </v>
      </c>
      <c r="AZ110" s="122">
        <f t="shared" si="143"/>
        <v>0</v>
      </c>
      <c r="BA110" s="123">
        <f t="shared" si="144"/>
        <v>1</v>
      </c>
      <c r="BB110" s="123">
        <f t="shared" si="145"/>
        <v>0</v>
      </c>
      <c r="BC110" s="113">
        <f t="shared" si="146"/>
        <v>1</v>
      </c>
      <c r="BD110" s="82">
        <f t="shared" si="147"/>
        <v>0</v>
      </c>
      <c r="BE110" s="166" t="str">
        <f t="shared" si="148"/>
        <v>Sie/er nimmt die gesunden Anteile bei Klientinnen/Klienten wahr und fördert diese</v>
      </c>
      <c r="BF110" s="173" t="s">
        <v>275</v>
      </c>
      <c r="BG110" s="166">
        <f t="shared" si="149"/>
        <v>0</v>
      </c>
      <c r="BH110" s="173"/>
    </row>
    <row r="111" spans="1:61" ht="25.5" x14ac:dyDescent="0.35">
      <c r="A111" s="1"/>
      <c r="B111" s="50" t="s">
        <v>0</v>
      </c>
      <c r="C111" s="203" t="s">
        <v>20</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117</v>
      </c>
      <c r="Y111" s="206"/>
      <c r="Z111" s="206"/>
      <c r="AA111" s="206"/>
      <c r="AB111" s="206"/>
      <c r="AC111" s="206"/>
      <c r="AD111" s="206"/>
      <c r="AE111" s="206"/>
      <c r="AF111" s="206"/>
      <c r="AG111" s="206"/>
      <c r="AH111" s="156"/>
      <c r="AI111" s="52"/>
      <c r="AJ111" s="52"/>
      <c r="AK111" s="52"/>
      <c r="AL111" s="52"/>
      <c r="AM111" s="52"/>
      <c r="AN111" s="52"/>
      <c r="AO111" s="52"/>
      <c r="AP111" s="52"/>
      <c r="AQ111" s="52"/>
      <c r="AR111" s="52"/>
      <c r="AS111" s="52"/>
      <c r="AT111" s="52"/>
      <c r="AU111" s="52"/>
      <c r="AV111" s="52"/>
      <c r="AW111" s="52"/>
      <c r="AX111" s="52"/>
      <c r="AY111" s="52"/>
      <c r="AZ111" s="52"/>
      <c r="BA111" s="52"/>
      <c r="BB111" s="52"/>
      <c r="BC111" s="52"/>
    </row>
    <row r="112" spans="1:61" ht="30" x14ac:dyDescent="0.35">
      <c r="A112" s="1"/>
      <c r="B112" s="16">
        <v>7</v>
      </c>
      <c r="C112" s="207" t="s">
        <v>349</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6" t="str">
        <f>C112</f>
        <v>Alltagsgestaltung</v>
      </c>
    </row>
    <row r="113" spans="1:61" ht="45" x14ac:dyDescent="0.2">
      <c r="A113" s="170" t="str">
        <f t="shared" ref="A113:A114" si="150">IF(BC113=1,"X"," ")</f>
        <v>X</v>
      </c>
      <c r="B113" s="171">
        <v>7.1</v>
      </c>
      <c r="C113" s="198" t="s">
        <v>350</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1"/>
      <c r="Z113" s="201"/>
      <c r="AA113" s="201"/>
      <c r="AB113" s="201"/>
      <c r="AC113" s="201"/>
      <c r="AD113" s="201"/>
      <c r="AE113" s="201"/>
      <c r="AF113" s="201"/>
      <c r="AG113" s="202"/>
      <c r="AH113" s="185" t="str">
        <f t="shared" ref="AH113:AH114" si="151">IF(BB113=1,"Achtung - nur 1 Bewertung pro Zeile gültig",(IF(BA113=1,"Achtung - Eintrag zwingend"," ")))</f>
        <v>Achtung - Eintrag zwingend</v>
      </c>
      <c r="AI113" s="52" t="s">
        <v>12</v>
      </c>
      <c r="AJ113" s="52">
        <f t="shared" ref="AJ113:AJ114" si="152">IF(AV113="x",1,0)</f>
        <v>1</v>
      </c>
      <c r="AK113" s="52">
        <f t="shared" ref="AK113:AK114" si="153">AL113+AM113</f>
        <v>0</v>
      </c>
      <c r="AL113" s="117">
        <f t="shared" ref="AL113:AL114" si="154">COUNTIF(M113:Q113,"*")</f>
        <v>0</v>
      </c>
      <c r="AM113" s="117">
        <f t="shared" ref="AM113:AM114" si="155">COUNTIF(R113:W113,"*")</f>
        <v>0</v>
      </c>
      <c r="AN113" s="117">
        <f t="shared" ref="AN113:AN114" si="156">COUNTIF(X113,"*")</f>
        <v>0</v>
      </c>
      <c r="AO113" s="113">
        <f t="shared" ref="AO113:AO114" si="157">AL113*3</f>
        <v>0</v>
      </c>
      <c r="AP113" s="113">
        <f t="shared" ref="AP113:AP114" si="158">AM113*5</f>
        <v>0</v>
      </c>
      <c r="AQ113" s="113">
        <f t="shared" ref="AQ113:AQ114" si="159">IF(AN113=1,0,2)</f>
        <v>2</v>
      </c>
      <c r="AR113" s="113">
        <f t="shared" ref="AR113:AR114" si="160">AO113+AP113+AQ113</f>
        <v>2</v>
      </c>
      <c r="AS113" s="113" t="str">
        <f t="shared" ref="AS113:AS114" si="161">IF(AR113=0,"x"," ")</f>
        <v xml:space="preserve"> </v>
      </c>
      <c r="AT113" s="113" t="str">
        <f t="shared" ref="AT113:AT114" si="162">IF(AR113=3,"x"," ")</f>
        <v xml:space="preserve"> </v>
      </c>
      <c r="AU113" s="113" t="str">
        <f t="shared" ref="AU113:AU114" si="163">IF(AR113=5,"x"," ")</f>
        <v xml:space="preserve"> </v>
      </c>
      <c r="AV113" s="113" t="str">
        <f t="shared" ref="AV113:AV114" si="164">IF(AR113=2,"x"," ")</f>
        <v>x</v>
      </c>
      <c r="AW113" s="113" t="str">
        <f t="shared" ref="AW113:AW114" si="165">IF(AR113=7,"x"," ")</f>
        <v xml:space="preserve"> </v>
      </c>
      <c r="AX113" s="113" t="str">
        <f t="shared" ref="AX113:AX114" si="166">IF(AR113=6,"x"," ")</f>
        <v xml:space="preserve"> </v>
      </c>
      <c r="AY113" s="113" t="str">
        <f t="shared" ref="AY113:AY114" si="167">IF(AR113&gt;7,"x"," ")</f>
        <v xml:space="preserve"> </v>
      </c>
      <c r="AZ113" s="122">
        <f t="shared" ref="AZ113:AZ114" si="168">IF(AS113="x",1,(IF(AT113="x",1,(IF(AU113="x",1,0)))))</f>
        <v>0</v>
      </c>
      <c r="BA113" s="123">
        <f t="shared" ref="BA113:BA114" si="169">IF(AV113="x",1,(IF(AW113="x",1,0)))</f>
        <v>1</v>
      </c>
      <c r="BB113" s="123">
        <f t="shared" ref="BB113:BB114" si="170">IF(AX113="x",1,(IF(AY113="x",1,0)))</f>
        <v>0</v>
      </c>
      <c r="BC113" s="113">
        <f t="shared" ref="BC113:BC114" si="171">IF(BA113=1,1,(IF(BB113=1,1,0)))</f>
        <v>1</v>
      </c>
      <c r="BD113" s="82">
        <f t="shared" ref="BD113:BD114" si="172">COUNTIF(AM113:AN113,"&gt;0")</f>
        <v>0</v>
      </c>
      <c r="BE113" s="166" t="str">
        <f t="shared" ref="BE113:BE114" si="173">C113</f>
        <v>Sie/er gestaltet mit verschiedenen Klientengruppen den Alltag und berücksichtigt dabei deren Bedürfnisse und soziales Umfeld</v>
      </c>
      <c r="BF113" s="173" t="s">
        <v>275</v>
      </c>
      <c r="BG113" s="166">
        <f t="shared" ref="BG113:BG114" si="174">X113</f>
        <v>0</v>
      </c>
      <c r="BH113" s="173"/>
    </row>
    <row r="114" spans="1:61" ht="45" x14ac:dyDescent="0.2">
      <c r="A114" s="170" t="str">
        <f t="shared" si="150"/>
        <v>X</v>
      </c>
      <c r="B114" s="171">
        <v>7.2</v>
      </c>
      <c r="C114" s="198" t="s">
        <v>351</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1"/>
      <c r="Z114" s="201"/>
      <c r="AA114" s="201"/>
      <c r="AB114" s="201"/>
      <c r="AC114" s="201"/>
      <c r="AD114" s="201"/>
      <c r="AE114" s="201"/>
      <c r="AF114" s="201"/>
      <c r="AG114" s="202"/>
      <c r="AH114" s="185" t="str">
        <f t="shared" si="151"/>
        <v>Achtung - Eintrag zwingend</v>
      </c>
      <c r="AI114" s="52" t="s">
        <v>12</v>
      </c>
      <c r="AJ114" s="52">
        <f t="shared" si="152"/>
        <v>1</v>
      </c>
      <c r="AK114" s="52">
        <f t="shared" si="153"/>
        <v>0</v>
      </c>
      <c r="AL114" s="117">
        <f t="shared" si="154"/>
        <v>0</v>
      </c>
      <c r="AM114" s="117">
        <f t="shared" si="155"/>
        <v>0</v>
      </c>
      <c r="AN114" s="117">
        <f t="shared" si="156"/>
        <v>0</v>
      </c>
      <c r="AO114" s="113">
        <f t="shared" si="157"/>
        <v>0</v>
      </c>
      <c r="AP114" s="113">
        <f t="shared" si="158"/>
        <v>0</v>
      </c>
      <c r="AQ114" s="113">
        <f t="shared" si="159"/>
        <v>2</v>
      </c>
      <c r="AR114" s="113">
        <f t="shared" si="160"/>
        <v>2</v>
      </c>
      <c r="AS114" s="113" t="str">
        <f t="shared" si="161"/>
        <v xml:space="preserve"> </v>
      </c>
      <c r="AT114" s="113" t="str">
        <f t="shared" si="162"/>
        <v xml:space="preserve"> </v>
      </c>
      <c r="AU114" s="113" t="str">
        <f t="shared" si="163"/>
        <v xml:space="preserve"> </v>
      </c>
      <c r="AV114" s="113" t="str">
        <f t="shared" si="164"/>
        <v>x</v>
      </c>
      <c r="AW114" s="113" t="str">
        <f t="shared" si="165"/>
        <v xml:space="preserve"> </v>
      </c>
      <c r="AX114" s="113" t="str">
        <f t="shared" si="166"/>
        <v xml:space="preserve"> </v>
      </c>
      <c r="AY114" s="113" t="str">
        <f t="shared" si="167"/>
        <v xml:space="preserve"> </v>
      </c>
      <c r="AZ114" s="122">
        <f t="shared" si="168"/>
        <v>0</v>
      </c>
      <c r="BA114" s="123">
        <f t="shared" si="169"/>
        <v>1</v>
      </c>
      <c r="BB114" s="123">
        <f t="shared" si="170"/>
        <v>0</v>
      </c>
      <c r="BC114" s="113">
        <f t="shared" si="171"/>
        <v>1</v>
      </c>
      <c r="BD114" s="82">
        <f t="shared" si="172"/>
        <v>0</v>
      </c>
      <c r="BE114" s="166" t="str">
        <f t="shared" si="173"/>
        <v>Sie/er leitet Klientinnen und Klienten beim Aufbau einer Tagesstruktur an und unterstützt sie dabei, sich daran zu halten</v>
      </c>
      <c r="BF114" s="173" t="s">
        <v>275</v>
      </c>
      <c r="BG114" s="166">
        <f t="shared" si="174"/>
        <v>0</v>
      </c>
      <c r="BH114" s="173"/>
    </row>
    <row r="115" spans="1:61" ht="25.5" x14ac:dyDescent="0.35">
      <c r="A115" s="1"/>
      <c r="B115" s="50" t="s">
        <v>0</v>
      </c>
      <c r="C115" s="203" t="s">
        <v>20</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117</v>
      </c>
      <c r="Y115" s="206"/>
      <c r="Z115" s="206"/>
      <c r="AA115" s="206"/>
      <c r="AB115" s="206"/>
      <c r="AC115" s="206"/>
      <c r="AD115" s="206"/>
      <c r="AE115" s="206"/>
      <c r="AF115" s="206"/>
      <c r="AG115" s="206"/>
      <c r="AH115" s="156"/>
      <c r="AI115" s="52"/>
      <c r="AJ115" s="52"/>
      <c r="AK115" s="52"/>
      <c r="AL115" s="52"/>
      <c r="AM115" s="52"/>
      <c r="AN115" s="52"/>
      <c r="AO115" s="52"/>
      <c r="AP115" s="52"/>
      <c r="AQ115" s="52"/>
      <c r="AR115" s="52"/>
      <c r="AS115" s="52"/>
      <c r="AT115" s="52"/>
      <c r="AU115" s="52"/>
      <c r="AV115" s="52"/>
      <c r="AW115" s="52"/>
      <c r="AX115" s="52"/>
      <c r="AY115" s="52"/>
      <c r="AZ115" s="52"/>
      <c r="BA115" s="52"/>
      <c r="BB115" s="52"/>
      <c r="BC115" s="52"/>
    </row>
    <row r="116" spans="1:61" ht="30" x14ac:dyDescent="0.35">
      <c r="A116" s="1"/>
      <c r="B116" s="16">
        <v>8</v>
      </c>
      <c r="C116" s="207" t="s">
        <v>352</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6" t="str">
        <f>C116</f>
        <v>Ernährung</v>
      </c>
    </row>
    <row r="117" spans="1:61" ht="45" x14ac:dyDescent="0.2">
      <c r="A117" s="170" t="str">
        <f t="shared" ref="A117:A118" si="175">IF(BC117=1,"X"," ")</f>
        <v>X</v>
      </c>
      <c r="B117" s="171">
        <v>8.1</v>
      </c>
      <c r="C117" s="198" t="s">
        <v>353</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1"/>
      <c r="Z117" s="201"/>
      <c r="AA117" s="201"/>
      <c r="AB117" s="201"/>
      <c r="AC117" s="201"/>
      <c r="AD117" s="201"/>
      <c r="AE117" s="201"/>
      <c r="AF117" s="201"/>
      <c r="AG117" s="202"/>
      <c r="AH117" s="185" t="str">
        <f t="shared" ref="AH117:AH118" si="176">IF(BB117=1,"Achtung - nur 1 Bewertung pro Zeile gültig",(IF(BA117=1,"Achtung - Eintrag zwingend"," ")))</f>
        <v>Achtung - Eintrag zwingend</v>
      </c>
      <c r="AI117" s="52" t="s">
        <v>12</v>
      </c>
      <c r="AJ117" s="52">
        <f t="shared" ref="AJ117:AJ118" si="177">IF(AV117="x",1,0)</f>
        <v>1</v>
      </c>
      <c r="AK117" s="52">
        <f t="shared" ref="AK117:AK118" si="178">AL117+AM117</f>
        <v>0</v>
      </c>
      <c r="AL117" s="117">
        <f t="shared" ref="AL117:AL118" si="179">COUNTIF(M117:Q117,"*")</f>
        <v>0</v>
      </c>
      <c r="AM117" s="117">
        <f t="shared" ref="AM117:AM118" si="180">COUNTIF(R117:W117,"*")</f>
        <v>0</v>
      </c>
      <c r="AN117" s="117">
        <f t="shared" ref="AN117:AN118" si="181">COUNTIF(X117,"*")</f>
        <v>0</v>
      </c>
      <c r="AO117" s="113">
        <f t="shared" ref="AO117:AO118" si="182">AL117*3</f>
        <v>0</v>
      </c>
      <c r="AP117" s="113">
        <f t="shared" ref="AP117:AP118" si="183">AM117*5</f>
        <v>0</v>
      </c>
      <c r="AQ117" s="113">
        <f t="shared" ref="AQ117:AQ118" si="184">IF(AN117=1,0,2)</f>
        <v>2</v>
      </c>
      <c r="AR117" s="113">
        <f t="shared" ref="AR117:AR118" si="185">AO117+AP117+AQ117</f>
        <v>2</v>
      </c>
      <c r="AS117" s="113" t="str">
        <f t="shared" ref="AS117:AS118" si="186">IF(AR117=0,"x"," ")</f>
        <v xml:space="preserve"> </v>
      </c>
      <c r="AT117" s="113" t="str">
        <f t="shared" ref="AT117:AT118" si="187">IF(AR117=3,"x"," ")</f>
        <v xml:space="preserve"> </v>
      </c>
      <c r="AU117" s="113" t="str">
        <f t="shared" ref="AU117:AU118" si="188">IF(AR117=5,"x"," ")</f>
        <v xml:space="preserve"> </v>
      </c>
      <c r="AV117" s="113" t="str">
        <f t="shared" ref="AV117:AV118" si="189">IF(AR117=2,"x"," ")</f>
        <v>x</v>
      </c>
      <c r="AW117" s="113" t="str">
        <f t="shared" ref="AW117:AW118" si="190">IF(AR117=7,"x"," ")</f>
        <v xml:space="preserve"> </v>
      </c>
      <c r="AX117" s="113" t="str">
        <f t="shared" ref="AX117:AX118" si="191">IF(AR117=6,"x"," ")</f>
        <v xml:space="preserve"> </v>
      </c>
      <c r="AY117" s="113" t="str">
        <f t="shared" ref="AY117:AY118" si="192">IF(AR117&gt;7,"x"," ")</f>
        <v xml:space="preserve"> </v>
      </c>
      <c r="AZ117" s="122">
        <f t="shared" ref="AZ117:AZ118" si="193">IF(AS117="x",1,(IF(AT117="x",1,(IF(AU117="x",1,0)))))</f>
        <v>0</v>
      </c>
      <c r="BA117" s="123">
        <f t="shared" ref="BA117:BA118" si="194">IF(AV117="x",1,(IF(AW117="x",1,0)))</f>
        <v>1</v>
      </c>
      <c r="BB117" s="123">
        <f t="shared" ref="BB117:BB118" si="195">IF(AX117="x",1,(IF(AY117="x",1,0)))</f>
        <v>0</v>
      </c>
      <c r="BC117" s="113">
        <f t="shared" ref="BC117:BC118" si="196">IF(BA117=1,1,(IF(BB117=1,1,0)))</f>
        <v>1</v>
      </c>
      <c r="BD117" s="82">
        <f t="shared" ref="BD117:BD118" si="197">COUNTIF(AM117:AN117,"&gt;0")</f>
        <v>0</v>
      </c>
      <c r="BE117" s="166" t="str">
        <f t="shared" ref="BE117:BE118" si="198">C117</f>
        <v>Sie/er begleitet und berät die Klientinnen und Klienten bei der Ernährung, berücksichtigt dabei Ernährungsgrundsätze, den Gesundheitszustand und individuelle und kulturelle Gewohnheiten</v>
      </c>
      <c r="BF117" s="173" t="s">
        <v>275</v>
      </c>
      <c r="BG117" s="166">
        <f t="shared" ref="BG117:BG118" si="199">X117</f>
        <v>0</v>
      </c>
      <c r="BH117" s="173"/>
    </row>
    <row r="118" spans="1:61" ht="45" x14ac:dyDescent="0.2">
      <c r="A118" s="170" t="str">
        <f t="shared" si="175"/>
        <v>X</v>
      </c>
      <c r="B118" s="171">
        <v>8.1999999999999993</v>
      </c>
      <c r="C118" s="198" t="s">
        <v>354</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1"/>
      <c r="Z118" s="201"/>
      <c r="AA118" s="201"/>
      <c r="AB118" s="201"/>
      <c r="AC118" s="201"/>
      <c r="AD118" s="201"/>
      <c r="AE118" s="201"/>
      <c r="AF118" s="201"/>
      <c r="AG118" s="202"/>
      <c r="AH118" s="185" t="str">
        <f t="shared" si="176"/>
        <v>Achtung - Eintrag zwingend</v>
      </c>
      <c r="AI118" s="52" t="s">
        <v>12</v>
      </c>
      <c r="AJ118" s="52">
        <f t="shared" si="177"/>
        <v>1</v>
      </c>
      <c r="AK118" s="52">
        <f t="shared" si="178"/>
        <v>0</v>
      </c>
      <c r="AL118" s="117">
        <f t="shared" si="179"/>
        <v>0</v>
      </c>
      <c r="AM118" s="117">
        <f t="shared" si="180"/>
        <v>0</v>
      </c>
      <c r="AN118" s="117">
        <f t="shared" si="181"/>
        <v>0</v>
      </c>
      <c r="AO118" s="113">
        <f t="shared" si="182"/>
        <v>0</v>
      </c>
      <c r="AP118" s="113">
        <f t="shared" si="183"/>
        <v>0</v>
      </c>
      <c r="AQ118" s="113">
        <f t="shared" si="184"/>
        <v>2</v>
      </c>
      <c r="AR118" s="113">
        <f t="shared" si="185"/>
        <v>2</v>
      </c>
      <c r="AS118" s="113" t="str">
        <f t="shared" si="186"/>
        <v xml:space="preserve"> </v>
      </c>
      <c r="AT118" s="113" t="str">
        <f t="shared" si="187"/>
        <v xml:space="preserve"> </v>
      </c>
      <c r="AU118" s="113" t="str">
        <f t="shared" si="188"/>
        <v xml:space="preserve"> </v>
      </c>
      <c r="AV118" s="113" t="str">
        <f t="shared" si="189"/>
        <v>x</v>
      </c>
      <c r="AW118" s="113" t="str">
        <f t="shared" si="190"/>
        <v xml:space="preserve"> </v>
      </c>
      <c r="AX118" s="113" t="str">
        <f t="shared" si="191"/>
        <v xml:space="preserve"> </v>
      </c>
      <c r="AY118" s="113" t="str">
        <f t="shared" si="192"/>
        <v xml:space="preserve"> </v>
      </c>
      <c r="AZ118" s="122">
        <f t="shared" si="193"/>
        <v>0</v>
      </c>
      <c r="BA118" s="123">
        <f t="shared" si="194"/>
        <v>1</v>
      </c>
      <c r="BB118" s="123">
        <f t="shared" si="195"/>
        <v>0</v>
      </c>
      <c r="BC118" s="113">
        <f t="shared" si="196"/>
        <v>1</v>
      </c>
      <c r="BD118" s="82">
        <f t="shared" si="197"/>
        <v>0</v>
      </c>
      <c r="BE118" s="166" t="str">
        <f t="shared" si="198"/>
        <v>Sie/er unterstützt Klientinnen und Klienten bei der Ernährung, berücksichtigt den Gesundheitszustand und setzt Hilfsmittel ein</v>
      </c>
      <c r="BF118" s="173" t="s">
        <v>275</v>
      </c>
      <c r="BG118" s="166">
        <f t="shared" si="199"/>
        <v>0</v>
      </c>
      <c r="BH118" s="173"/>
    </row>
    <row r="119" spans="1:61" ht="25.5" x14ac:dyDescent="0.35">
      <c r="A119" s="1"/>
      <c r="B119" s="50" t="s">
        <v>0</v>
      </c>
      <c r="C119" s="203" t="s">
        <v>20</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117</v>
      </c>
      <c r="Y119" s="206"/>
      <c r="Z119" s="206"/>
      <c r="AA119" s="206"/>
      <c r="AB119" s="206"/>
      <c r="AC119" s="206"/>
      <c r="AD119" s="206"/>
      <c r="AE119" s="206"/>
      <c r="AF119" s="206"/>
      <c r="AG119" s="206"/>
      <c r="AH119" s="156"/>
      <c r="AI119" s="52"/>
      <c r="AJ119" s="52"/>
      <c r="AK119" s="52"/>
      <c r="AL119" s="52"/>
      <c r="AM119" s="52"/>
      <c r="AN119" s="52"/>
      <c r="AO119" s="52"/>
      <c r="AP119" s="52"/>
      <c r="AQ119" s="52"/>
      <c r="AR119" s="52"/>
      <c r="AS119" s="52"/>
      <c r="AT119" s="52"/>
      <c r="AU119" s="52"/>
      <c r="AV119" s="52"/>
      <c r="AW119" s="52"/>
      <c r="AX119" s="52"/>
      <c r="AY119" s="52"/>
      <c r="AZ119" s="52"/>
      <c r="BA119" s="52"/>
      <c r="BB119" s="52"/>
      <c r="BC119" s="52"/>
    </row>
    <row r="120" spans="1:61" ht="30" x14ac:dyDescent="0.35">
      <c r="A120" s="1"/>
      <c r="B120" s="16">
        <v>9</v>
      </c>
      <c r="C120" s="207" t="s">
        <v>355</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6" t="str">
        <f>C120</f>
        <v xml:space="preserve">Kleidung und Wäsche </v>
      </c>
    </row>
    <row r="121" spans="1:61" ht="45" x14ac:dyDescent="0.2">
      <c r="A121" s="170" t="str">
        <f t="shared" ref="A121" si="200">IF(BC121=1,"X"," ")</f>
        <v>X</v>
      </c>
      <c r="B121" s="171">
        <v>9.1</v>
      </c>
      <c r="C121" s="198" t="s">
        <v>356</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1"/>
      <c r="Z121" s="201"/>
      <c r="AA121" s="201"/>
      <c r="AB121" s="201"/>
      <c r="AC121" s="201"/>
      <c r="AD121" s="201"/>
      <c r="AE121" s="201"/>
      <c r="AF121" s="201"/>
      <c r="AG121" s="202"/>
      <c r="AH121" s="185" t="str">
        <f t="shared" ref="AH121" si="201">IF(BB121=1,"Achtung - nur 1 Bewertung pro Zeile gültig",(IF(BA121=1,"Achtung - Eintrag zwingend"," ")))</f>
        <v>Achtung - Eintrag zwingend</v>
      </c>
      <c r="AI121" s="52" t="s">
        <v>12</v>
      </c>
      <c r="AJ121" s="52">
        <f t="shared" ref="AJ121" si="202">IF(AV121="x",1,0)</f>
        <v>1</v>
      </c>
      <c r="AK121" s="52">
        <f t="shared" ref="AK121" si="203">AL121+AM121</f>
        <v>0</v>
      </c>
      <c r="AL121" s="117">
        <f t="shared" ref="AL121" si="204">COUNTIF(M121:Q121,"*")</f>
        <v>0</v>
      </c>
      <c r="AM121" s="117">
        <f t="shared" ref="AM121" si="205">COUNTIF(R121:W121,"*")</f>
        <v>0</v>
      </c>
      <c r="AN121" s="117">
        <f t="shared" ref="AN121" si="206">COUNTIF(X121,"*")</f>
        <v>0</v>
      </c>
      <c r="AO121" s="113">
        <f t="shared" ref="AO121" si="207">AL121*3</f>
        <v>0</v>
      </c>
      <c r="AP121" s="113">
        <f t="shared" ref="AP121" si="208">AM121*5</f>
        <v>0</v>
      </c>
      <c r="AQ121" s="113">
        <f t="shared" ref="AQ121" si="209">IF(AN121=1,0,2)</f>
        <v>2</v>
      </c>
      <c r="AR121" s="113">
        <f t="shared" ref="AR121" si="210">AO121+AP121+AQ121</f>
        <v>2</v>
      </c>
      <c r="AS121" s="113" t="str">
        <f t="shared" ref="AS121" si="211">IF(AR121=0,"x"," ")</f>
        <v xml:space="preserve"> </v>
      </c>
      <c r="AT121" s="113" t="str">
        <f t="shared" ref="AT121" si="212">IF(AR121=3,"x"," ")</f>
        <v xml:space="preserve"> </v>
      </c>
      <c r="AU121" s="113" t="str">
        <f t="shared" ref="AU121" si="213">IF(AR121=5,"x"," ")</f>
        <v xml:space="preserve"> </v>
      </c>
      <c r="AV121" s="113" t="str">
        <f t="shared" ref="AV121" si="214">IF(AR121=2,"x"," ")</f>
        <v>x</v>
      </c>
      <c r="AW121" s="113" t="str">
        <f t="shared" ref="AW121" si="215">IF(AR121=7,"x"," ")</f>
        <v xml:space="preserve"> </v>
      </c>
      <c r="AX121" s="113" t="str">
        <f t="shared" ref="AX121" si="216">IF(AR121=6,"x"," ")</f>
        <v xml:space="preserve"> </v>
      </c>
      <c r="AY121" s="113" t="str">
        <f t="shared" ref="AY121" si="217">IF(AR121&gt;7,"x"," ")</f>
        <v xml:space="preserve"> </v>
      </c>
      <c r="AZ121" s="122">
        <f t="shared" ref="AZ121" si="218">IF(AS121="x",1,(IF(AT121="x",1,(IF(AU121="x",1,0)))))</f>
        <v>0</v>
      </c>
      <c r="BA121" s="123">
        <f t="shared" ref="BA121" si="219">IF(AV121="x",1,(IF(AW121="x",1,0)))</f>
        <v>1</v>
      </c>
      <c r="BB121" s="123">
        <f t="shared" ref="BB121" si="220">IF(AX121="x",1,(IF(AY121="x",1,0)))</f>
        <v>0</v>
      </c>
      <c r="BC121" s="113">
        <f t="shared" ref="BC121" si="221">IF(BA121=1,1,(IF(BB121=1,1,0)))</f>
        <v>1</v>
      </c>
      <c r="BD121" s="82">
        <f t="shared" ref="BD121" si="222">COUNTIF(AM121:AN121,"&gt;0")</f>
        <v>0</v>
      </c>
      <c r="BE121" s="166" t="str">
        <f t="shared" ref="BE121" si="223">C121</f>
        <v>Sie/er stellt sicher, dass sich die Klientinnen und Klienten der Situation, dem Klima und den Gewohnheiten angepasst kleiden, und unterstützt die Versorgung mit sauberer Wäsche</v>
      </c>
      <c r="BF121" s="173" t="s">
        <v>275</v>
      </c>
      <c r="BG121" s="166">
        <f t="shared" ref="BG121" si="224">X121</f>
        <v>0</v>
      </c>
      <c r="BH121" s="173"/>
    </row>
    <row r="122" spans="1:61" ht="25.5" x14ac:dyDescent="0.35">
      <c r="A122" s="1"/>
      <c r="B122" s="50" t="s">
        <v>0</v>
      </c>
      <c r="C122" s="203" t="s">
        <v>20</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117</v>
      </c>
      <c r="Y122" s="206"/>
      <c r="Z122" s="206"/>
      <c r="AA122" s="206"/>
      <c r="AB122" s="206"/>
      <c r="AC122" s="206"/>
      <c r="AD122" s="206"/>
      <c r="AE122" s="206"/>
      <c r="AF122" s="206"/>
      <c r="AG122" s="206"/>
      <c r="AH122" s="156"/>
      <c r="AI122" s="52"/>
      <c r="AJ122" s="52"/>
      <c r="AK122" s="52"/>
      <c r="AL122" s="52"/>
      <c r="AM122" s="52"/>
      <c r="AN122" s="52"/>
      <c r="AO122" s="52"/>
      <c r="AP122" s="52"/>
      <c r="AQ122" s="52"/>
      <c r="AR122" s="52"/>
      <c r="AS122" s="52"/>
      <c r="AT122" s="52"/>
      <c r="AU122" s="52"/>
      <c r="AV122" s="52"/>
      <c r="AW122" s="52"/>
      <c r="AX122" s="52"/>
      <c r="AY122" s="52"/>
      <c r="AZ122" s="52"/>
      <c r="BA122" s="52"/>
      <c r="BB122" s="52"/>
      <c r="BC122" s="52"/>
    </row>
    <row r="123" spans="1:61" ht="30" x14ac:dyDescent="0.35">
      <c r="A123" s="1"/>
      <c r="B123" s="16">
        <v>10</v>
      </c>
      <c r="C123" s="207" t="s">
        <v>357</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6" t="str">
        <f>C123</f>
        <v>Haushalt</v>
      </c>
    </row>
    <row r="124" spans="1:61" ht="45" x14ac:dyDescent="0.2">
      <c r="A124" s="170" t="str">
        <f t="shared" ref="A124:A125" si="225">IF(BC124=1,"X"," ")</f>
        <v>X</v>
      </c>
      <c r="B124" s="171">
        <v>10.1</v>
      </c>
      <c r="C124" s="198" t="s">
        <v>358</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1"/>
      <c r="Z124" s="201"/>
      <c r="AA124" s="201"/>
      <c r="AB124" s="201"/>
      <c r="AC124" s="201"/>
      <c r="AD124" s="201"/>
      <c r="AE124" s="201"/>
      <c r="AF124" s="201"/>
      <c r="AG124" s="202"/>
      <c r="AH124" s="185" t="str">
        <f t="shared" ref="AH124:AH125" si="226">IF(BB124=1,"Achtung - nur 1 Bewertung pro Zeile gültig",(IF(BA124=1,"Achtung - Eintrag zwingend"," ")))</f>
        <v>Achtung - Eintrag zwingend</v>
      </c>
      <c r="AI124" s="52" t="s">
        <v>12</v>
      </c>
      <c r="AJ124" s="52">
        <f t="shared" ref="AJ124:AJ125" si="227">IF(AV124="x",1,0)</f>
        <v>1</v>
      </c>
      <c r="AK124" s="52">
        <f t="shared" ref="AK124:AK125" si="228">AL124+AM124</f>
        <v>0</v>
      </c>
      <c r="AL124" s="117">
        <f t="shared" ref="AL124:AL125" si="229">COUNTIF(M124:Q124,"*")</f>
        <v>0</v>
      </c>
      <c r="AM124" s="117">
        <f t="shared" ref="AM124:AM125" si="230">COUNTIF(R124:W124,"*")</f>
        <v>0</v>
      </c>
      <c r="AN124" s="117">
        <f t="shared" ref="AN124:AN125" si="231">COUNTIF(X124,"*")</f>
        <v>0</v>
      </c>
      <c r="AO124" s="113">
        <f t="shared" ref="AO124:AO125" si="232">AL124*3</f>
        <v>0</v>
      </c>
      <c r="AP124" s="113">
        <f t="shared" ref="AP124:AP125" si="233">AM124*5</f>
        <v>0</v>
      </c>
      <c r="AQ124" s="113">
        <f t="shared" ref="AQ124:AQ125" si="234">IF(AN124=1,0,2)</f>
        <v>2</v>
      </c>
      <c r="AR124" s="113">
        <f t="shared" ref="AR124:AR125" si="235">AO124+AP124+AQ124</f>
        <v>2</v>
      </c>
      <c r="AS124" s="113" t="str">
        <f t="shared" ref="AS124:AS125" si="236">IF(AR124=0,"x"," ")</f>
        <v xml:space="preserve"> </v>
      </c>
      <c r="AT124" s="113" t="str">
        <f t="shared" ref="AT124:AT125" si="237">IF(AR124=3,"x"," ")</f>
        <v xml:space="preserve"> </v>
      </c>
      <c r="AU124" s="113" t="str">
        <f t="shared" ref="AU124:AU125" si="238">IF(AR124=5,"x"," ")</f>
        <v xml:space="preserve"> </v>
      </c>
      <c r="AV124" s="113" t="str">
        <f t="shared" ref="AV124:AV125" si="239">IF(AR124=2,"x"," ")</f>
        <v>x</v>
      </c>
      <c r="AW124" s="113" t="str">
        <f t="shared" ref="AW124:AW125" si="240">IF(AR124=7,"x"," ")</f>
        <v xml:space="preserve"> </v>
      </c>
      <c r="AX124" s="113" t="str">
        <f t="shared" ref="AX124:AX125" si="241">IF(AR124=6,"x"," ")</f>
        <v xml:space="preserve"> </v>
      </c>
      <c r="AY124" s="113" t="str">
        <f t="shared" ref="AY124:AY125" si="242">IF(AR124&gt;7,"x"," ")</f>
        <v xml:space="preserve"> </v>
      </c>
      <c r="AZ124" s="122">
        <f t="shared" ref="AZ124:AZ125" si="243">IF(AS124="x",1,(IF(AT124="x",1,(IF(AU124="x",1,0)))))</f>
        <v>0</v>
      </c>
      <c r="BA124" s="123">
        <f t="shared" ref="BA124:BA125" si="244">IF(AV124="x",1,(IF(AW124="x",1,0)))</f>
        <v>1</v>
      </c>
      <c r="BB124" s="123">
        <f t="shared" ref="BB124:BB125" si="245">IF(AX124="x",1,(IF(AY124="x",1,0)))</f>
        <v>0</v>
      </c>
      <c r="BC124" s="113">
        <f t="shared" ref="BC124:BC125" si="246">IF(BA124=1,1,(IF(BB124=1,1,0)))</f>
        <v>1</v>
      </c>
      <c r="BD124" s="82">
        <f t="shared" ref="BD124:BD125" si="247">COUNTIF(AM124:AN124,"&gt;0")</f>
        <v>0</v>
      </c>
      <c r="BE124" s="166" t="str">
        <f t="shared" ref="BE124:BE125" si="248">C124</f>
        <v>Sie/er sorgt für eine saubere und sichere Umgebung und berücksichtigt dabei die Grundbedürfnisse der Klientinnen und Klienten</v>
      </c>
      <c r="BF124" s="173" t="s">
        <v>275</v>
      </c>
      <c r="BG124" s="166">
        <f t="shared" ref="BG124:BG125" si="249">X124</f>
        <v>0</v>
      </c>
      <c r="BH124" s="173"/>
    </row>
    <row r="125" spans="1:61" ht="45" x14ac:dyDescent="0.2">
      <c r="A125" s="170" t="str">
        <f t="shared" si="225"/>
        <v>X</v>
      </c>
      <c r="B125" s="171">
        <v>10.199999999999999</v>
      </c>
      <c r="C125" s="198" t="s">
        <v>359</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1"/>
      <c r="Z125" s="201"/>
      <c r="AA125" s="201"/>
      <c r="AB125" s="201"/>
      <c r="AC125" s="201"/>
      <c r="AD125" s="201"/>
      <c r="AE125" s="201"/>
      <c r="AF125" s="201"/>
      <c r="AG125" s="202"/>
      <c r="AH125" s="185" t="str">
        <f t="shared" si="226"/>
        <v>Achtung - Eintrag zwingend</v>
      </c>
      <c r="AI125" s="52" t="s">
        <v>12</v>
      </c>
      <c r="AJ125" s="52">
        <f t="shared" si="227"/>
        <v>1</v>
      </c>
      <c r="AK125" s="52">
        <f t="shared" si="228"/>
        <v>0</v>
      </c>
      <c r="AL125" s="117">
        <f t="shared" si="229"/>
        <v>0</v>
      </c>
      <c r="AM125" s="117">
        <f t="shared" si="230"/>
        <v>0</v>
      </c>
      <c r="AN125" s="117">
        <f t="shared" si="231"/>
        <v>0</v>
      </c>
      <c r="AO125" s="113">
        <f t="shared" si="232"/>
        <v>0</v>
      </c>
      <c r="AP125" s="113">
        <f t="shared" si="233"/>
        <v>0</v>
      </c>
      <c r="AQ125" s="113">
        <f t="shared" si="234"/>
        <v>2</v>
      </c>
      <c r="AR125" s="113">
        <f t="shared" si="235"/>
        <v>2</v>
      </c>
      <c r="AS125" s="113" t="str">
        <f t="shared" si="236"/>
        <v xml:space="preserve"> </v>
      </c>
      <c r="AT125" s="113" t="str">
        <f t="shared" si="237"/>
        <v xml:space="preserve"> </v>
      </c>
      <c r="AU125" s="113" t="str">
        <f t="shared" si="238"/>
        <v xml:space="preserve"> </v>
      </c>
      <c r="AV125" s="113" t="str">
        <f t="shared" si="239"/>
        <v>x</v>
      </c>
      <c r="AW125" s="113" t="str">
        <f t="shared" si="240"/>
        <v xml:space="preserve"> </v>
      </c>
      <c r="AX125" s="113" t="str">
        <f t="shared" si="241"/>
        <v xml:space="preserve"> </v>
      </c>
      <c r="AY125" s="113" t="str">
        <f t="shared" si="242"/>
        <v xml:space="preserve"> </v>
      </c>
      <c r="AZ125" s="122">
        <f t="shared" si="243"/>
        <v>0</v>
      </c>
      <c r="BA125" s="123">
        <f t="shared" si="244"/>
        <v>1</v>
      </c>
      <c r="BB125" s="123">
        <f t="shared" si="245"/>
        <v>0</v>
      </c>
      <c r="BC125" s="113">
        <f t="shared" si="246"/>
        <v>1</v>
      </c>
      <c r="BD125" s="82">
        <f t="shared" si="247"/>
        <v>0</v>
      </c>
      <c r="BE125" s="166" t="str">
        <f t="shared" si="248"/>
        <v>Sie/er stellt in Kollektivhaushalten die Schnittstellen zu den verschiedenen Dienstleistungserbringern im hauswirtschaftlichen Bereich sicher</v>
      </c>
      <c r="BF125" s="173" t="s">
        <v>275</v>
      </c>
      <c r="BG125" s="166">
        <f t="shared" si="249"/>
        <v>0</v>
      </c>
      <c r="BH125" s="173"/>
    </row>
    <row r="126" spans="1:61" ht="25.5" x14ac:dyDescent="0.35">
      <c r="A126" s="1"/>
      <c r="B126" s="50" t="s">
        <v>0</v>
      </c>
      <c r="C126" s="203" t="s">
        <v>20</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117</v>
      </c>
      <c r="Y126" s="206"/>
      <c r="Z126" s="206"/>
      <c r="AA126" s="206"/>
      <c r="AB126" s="206"/>
      <c r="AC126" s="206"/>
      <c r="AD126" s="206"/>
      <c r="AE126" s="206"/>
      <c r="AF126" s="206"/>
      <c r="AG126" s="206"/>
      <c r="AH126" s="156"/>
      <c r="AI126" s="52"/>
      <c r="AJ126" s="52"/>
      <c r="AK126" s="52"/>
      <c r="AL126" s="52"/>
      <c r="AM126" s="52"/>
      <c r="AN126" s="52"/>
      <c r="AO126" s="52"/>
      <c r="AP126" s="52"/>
      <c r="AQ126" s="52"/>
      <c r="AR126" s="52"/>
      <c r="AS126" s="52"/>
      <c r="AT126" s="52"/>
      <c r="AU126" s="52"/>
      <c r="AV126" s="52"/>
      <c r="AW126" s="52"/>
      <c r="AX126" s="52"/>
      <c r="AY126" s="52"/>
      <c r="AZ126" s="52"/>
      <c r="BA126" s="52"/>
      <c r="BB126" s="52"/>
      <c r="BC126" s="52"/>
    </row>
    <row r="127" spans="1:61" ht="30" x14ac:dyDescent="0.35">
      <c r="A127" s="1"/>
      <c r="B127" s="16">
        <v>11</v>
      </c>
      <c r="C127" s="207" t="s">
        <v>360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6" t="str">
        <f>C127</f>
        <v>Administration</v>
      </c>
    </row>
    <row r="128" spans="1:61" ht="90" x14ac:dyDescent="0.2">
      <c r="A128" s="170" t="str">
        <f t="shared" ref="A128:A129" si="250">IF(BC128=1,"X"," ")</f>
        <v>X</v>
      </c>
      <c r="B128" s="171">
        <v>11.1</v>
      </c>
      <c r="C128" s="198" t="s">
        <v>482</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1"/>
      <c r="Z128" s="201"/>
      <c r="AA128" s="201"/>
      <c r="AB128" s="201"/>
      <c r="AC128" s="201"/>
      <c r="AD128" s="201"/>
      <c r="AE128" s="201"/>
      <c r="AF128" s="201"/>
      <c r="AG128" s="202"/>
      <c r="AH128" s="185" t="str">
        <f t="shared" ref="AH128:AH129" si="251">IF(BB128=1,"Achtung - nur 1 Bewertung pro Zeile gültig",(IF(BA128=1,"Achtung - Eintrag zwingend"," ")))</f>
        <v>Achtung - Eintrag zwingend</v>
      </c>
      <c r="AI128" s="52" t="s">
        <v>12</v>
      </c>
      <c r="AJ128" s="52">
        <f t="shared" ref="AJ128:AJ129" si="252">IF(AV128="x",1,0)</f>
        <v>1</v>
      </c>
      <c r="AK128" s="52">
        <f t="shared" ref="AK128:AK129" si="253">AL128+AM128</f>
        <v>0</v>
      </c>
      <c r="AL128" s="117">
        <f t="shared" ref="AL128:AL129" si="254">COUNTIF(M128:Q128,"*")</f>
        <v>0</v>
      </c>
      <c r="AM128" s="117">
        <f t="shared" ref="AM128:AM129" si="255">COUNTIF(R128:W128,"*")</f>
        <v>0</v>
      </c>
      <c r="AN128" s="117">
        <f t="shared" ref="AN128:AN129" si="256">COUNTIF(X128,"*")</f>
        <v>0</v>
      </c>
      <c r="AO128" s="113">
        <f t="shared" ref="AO128:AO129" si="257">AL128*3</f>
        <v>0</v>
      </c>
      <c r="AP128" s="113">
        <f t="shared" ref="AP128:AP129" si="258">AM128*5</f>
        <v>0</v>
      </c>
      <c r="AQ128" s="113">
        <f t="shared" ref="AQ128:AQ129" si="259">IF(AN128=1,0,2)</f>
        <v>2</v>
      </c>
      <c r="AR128" s="113">
        <f t="shared" ref="AR128:AR129" si="260">AO128+AP128+AQ128</f>
        <v>2</v>
      </c>
      <c r="AS128" s="113" t="str">
        <f t="shared" ref="AS128:AS129" si="261">IF(AR128=0,"x"," ")</f>
        <v xml:space="preserve"> </v>
      </c>
      <c r="AT128" s="113" t="str">
        <f t="shared" ref="AT128:AT129" si="262">IF(AR128=3,"x"," ")</f>
        <v xml:space="preserve"> </v>
      </c>
      <c r="AU128" s="113" t="str">
        <f t="shared" ref="AU128:AU129" si="263">IF(AR128=5,"x"," ")</f>
        <v xml:space="preserve"> </v>
      </c>
      <c r="AV128" s="113" t="str">
        <f t="shared" ref="AV128:AV129" si="264">IF(AR128=2,"x"," ")</f>
        <v>x</v>
      </c>
      <c r="AW128" s="113" t="str">
        <f t="shared" ref="AW128:AW129" si="265">IF(AR128=7,"x"," ")</f>
        <v xml:space="preserve"> </v>
      </c>
      <c r="AX128" s="113" t="str">
        <f t="shared" ref="AX128:AX129" si="266">IF(AR128=6,"x"," ")</f>
        <v xml:space="preserve"> </v>
      </c>
      <c r="AY128" s="113" t="str">
        <f t="shared" ref="AY128:AY129" si="267">IF(AR128&gt;7,"x"," ")</f>
        <v xml:space="preserve"> </v>
      </c>
      <c r="AZ128" s="122">
        <f t="shared" ref="AZ128:AZ129" si="268">IF(AS128="x",1,(IF(AT128="x",1,(IF(AU128="x",1,0)))))</f>
        <v>0</v>
      </c>
      <c r="BA128" s="123">
        <f t="shared" ref="BA128:BA129" si="269">IF(AV128="x",1,(IF(AW128="x",1,0)))</f>
        <v>1</v>
      </c>
      <c r="BB128" s="123">
        <f t="shared" ref="BB128:BB129" si="270">IF(AX128="x",1,(IF(AY128="x",1,0)))</f>
        <v>0</v>
      </c>
      <c r="BC128" s="113">
        <f t="shared" ref="BC128:BC129" si="271">IF(BA128=1,1,(IF(BB128=1,1,0)))</f>
        <v>1</v>
      </c>
      <c r="BD128" s="82">
        <f t="shared" ref="BD128:BD129" si="272">COUNTIF(AM128:AN128,"&gt;0")</f>
        <v>0</v>
      </c>
      <c r="BE128" s="166" t="str">
        <f t="shared" ref="BE128:BE129" si="273">C128</f>
        <v>Sie/er wirkt bei der Vorbereitung von Ein- und Austritten mit
Sie/er bereitet die Unterlagen für Ein- und Austritte vor, führt Mutationen durch und empfängt und verabschiedet Klientinnen und Klienten
Sie/er führt Klientinnen und Klienten in die Räumlichkeiten und den Tagesablauf ein</v>
      </c>
      <c r="BF128" s="173" t="s">
        <v>275</v>
      </c>
      <c r="BG128" s="166">
        <f t="shared" ref="BG128:BG129" si="274">X128</f>
        <v>0</v>
      </c>
      <c r="BH128" s="173"/>
    </row>
    <row r="129" spans="1:61" ht="45" x14ac:dyDescent="0.2">
      <c r="A129" s="170" t="str">
        <f t="shared" si="250"/>
        <v>X</v>
      </c>
      <c r="B129" s="171">
        <v>11.2</v>
      </c>
      <c r="C129" s="198" t="s">
        <v>361</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1"/>
      <c r="Z129" s="201"/>
      <c r="AA129" s="201"/>
      <c r="AB129" s="201"/>
      <c r="AC129" s="201"/>
      <c r="AD129" s="201"/>
      <c r="AE129" s="201"/>
      <c r="AF129" s="201"/>
      <c r="AG129" s="202"/>
      <c r="AH129" s="185" t="str">
        <f t="shared" si="251"/>
        <v>Achtung - Eintrag zwingend</v>
      </c>
      <c r="AI129" s="52" t="s">
        <v>12</v>
      </c>
      <c r="AJ129" s="52">
        <f t="shared" si="252"/>
        <v>1</v>
      </c>
      <c r="AK129" s="52">
        <f t="shared" si="253"/>
        <v>0</v>
      </c>
      <c r="AL129" s="117">
        <f t="shared" si="254"/>
        <v>0</v>
      </c>
      <c r="AM129" s="117">
        <f t="shared" si="255"/>
        <v>0</v>
      </c>
      <c r="AN129" s="117">
        <f t="shared" si="256"/>
        <v>0</v>
      </c>
      <c r="AO129" s="113">
        <f t="shared" si="257"/>
        <v>0</v>
      </c>
      <c r="AP129" s="113">
        <f t="shared" si="258"/>
        <v>0</v>
      </c>
      <c r="AQ129" s="113">
        <f t="shared" si="259"/>
        <v>2</v>
      </c>
      <c r="AR129" s="113">
        <f t="shared" si="260"/>
        <v>2</v>
      </c>
      <c r="AS129" s="113" t="str">
        <f t="shared" si="261"/>
        <v xml:space="preserve"> </v>
      </c>
      <c r="AT129" s="113" t="str">
        <f t="shared" si="262"/>
        <v xml:space="preserve"> </v>
      </c>
      <c r="AU129" s="113" t="str">
        <f t="shared" si="263"/>
        <v xml:space="preserve"> </v>
      </c>
      <c r="AV129" s="113" t="str">
        <f t="shared" si="264"/>
        <v>x</v>
      </c>
      <c r="AW129" s="113" t="str">
        <f t="shared" si="265"/>
        <v xml:space="preserve"> </v>
      </c>
      <c r="AX129" s="113" t="str">
        <f t="shared" si="266"/>
        <v xml:space="preserve"> </v>
      </c>
      <c r="AY129" s="113" t="str">
        <f t="shared" si="267"/>
        <v xml:space="preserve"> </v>
      </c>
      <c r="AZ129" s="122">
        <f t="shared" si="268"/>
        <v>0</v>
      </c>
      <c r="BA129" s="123">
        <f t="shared" si="269"/>
        <v>1</v>
      </c>
      <c r="BB129" s="123">
        <f t="shared" si="270"/>
        <v>0</v>
      </c>
      <c r="BC129" s="113">
        <f t="shared" si="271"/>
        <v>1</v>
      </c>
      <c r="BD129" s="82">
        <f t="shared" si="272"/>
        <v>0</v>
      </c>
      <c r="BE129" s="166" t="str">
        <f t="shared" si="273"/>
        <v>Sie/er arbeitet mit E-Mail und elektronischem Kalender sowie der branchenspezifischen Software</v>
      </c>
      <c r="BF129" s="173" t="s">
        <v>275</v>
      </c>
      <c r="BG129" s="166">
        <f t="shared" si="274"/>
        <v>0</v>
      </c>
      <c r="BH129" s="173"/>
    </row>
    <row r="130" spans="1:61" ht="25.5" x14ac:dyDescent="0.35">
      <c r="A130" s="1"/>
      <c r="B130" s="50" t="s">
        <v>0</v>
      </c>
      <c r="C130" s="203" t="s">
        <v>20</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117</v>
      </c>
      <c r="Y130" s="206"/>
      <c r="Z130" s="206"/>
      <c r="AA130" s="206"/>
      <c r="AB130" s="206"/>
      <c r="AC130" s="206"/>
      <c r="AD130" s="206"/>
      <c r="AE130" s="206"/>
      <c r="AF130" s="206"/>
      <c r="AG130" s="206"/>
      <c r="AH130" s="156"/>
      <c r="AI130" s="52"/>
      <c r="AJ130" s="52"/>
      <c r="AK130" s="52"/>
      <c r="AL130" s="52"/>
      <c r="AM130" s="52"/>
      <c r="AN130" s="52"/>
      <c r="AO130" s="52"/>
      <c r="AP130" s="52"/>
      <c r="AQ130" s="52"/>
      <c r="AR130" s="52"/>
      <c r="AS130" s="52"/>
      <c r="AT130" s="52"/>
      <c r="AU130" s="52"/>
      <c r="AV130" s="52"/>
      <c r="AW130" s="52"/>
      <c r="AX130" s="52"/>
      <c r="AY130" s="52"/>
      <c r="AZ130" s="52"/>
      <c r="BA130" s="52"/>
      <c r="BB130" s="52"/>
      <c r="BC130" s="52"/>
    </row>
    <row r="131" spans="1:61" ht="30" x14ac:dyDescent="0.35">
      <c r="A131" s="1"/>
      <c r="B131" s="16">
        <v>12</v>
      </c>
      <c r="C131" s="207" t="s">
        <v>362</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6" t="str">
        <f>C131</f>
        <v>Logistik</v>
      </c>
    </row>
    <row r="132" spans="1:61" s="43" customFormat="1" ht="45" x14ac:dyDescent="0.2">
      <c r="A132" s="170" t="str">
        <f t="shared" ref="A132:A134" si="275">IF(BC132=1,"X"," ")</f>
        <v>X</v>
      </c>
      <c r="B132" s="171">
        <v>12.1</v>
      </c>
      <c r="C132" s="198" t="s">
        <v>363</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1"/>
      <c r="Z132" s="201"/>
      <c r="AA132" s="201"/>
      <c r="AB132" s="201"/>
      <c r="AC132" s="201"/>
      <c r="AD132" s="201"/>
      <c r="AE132" s="201"/>
      <c r="AF132" s="201"/>
      <c r="AG132" s="202"/>
      <c r="AH132" s="185" t="str">
        <f t="shared" ref="AH132:AH134" si="276">IF(BB132=1,"Achtung - nur 1 Bewertung pro Zeile gültig",(IF(BA132=1,"Achtung - Eintrag zwingend"," ")))</f>
        <v>Achtung - Eintrag zwingend</v>
      </c>
      <c r="AI132" s="52" t="s">
        <v>12</v>
      </c>
      <c r="AJ132" s="52">
        <f t="shared" ref="AJ132:AJ134" si="277">IF(AV132="x",1,0)</f>
        <v>1</v>
      </c>
      <c r="AK132" s="52">
        <f t="shared" ref="AK132:AK134" si="278">AL132+AM132</f>
        <v>0</v>
      </c>
      <c r="AL132" s="117">
        <f t="shared" ref="AL132:AL134" si="279">COUNTIF(M132:Q132,"*")</f>
        <v>0</v>
      </c>
      <c r="AM132" s="117">
        <f t="shared" ref="AM132:AM134" si="280">COUNTIF(R132:W132,"*")</f>
        <v>0</v>
      </c>
      <c r="AN132" s="117">
        <f t="shared" ref="AN132:AN134" si="281">COUNTIF(X132,"*")</f>
        <v>0</v>
      </c>
      <c r="AO132" s="113">
        <f>AL132*3</f>
        <v>0</v>
      </c>
      <c r="AP132" s="113">
        <f>AM132*5</f>
        <v>0</v>
      </c>
      <c r="AQ132" s="113">
        <f t="shared" ref="AQ132:AQ134" si="282">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3">COUNTIF(AM132:AN132,"&gt;0")</f>
        <v>0</v>
      </c>
      <c r="BE132" s="166" t="str">
        <f t="shared" ref="BE132:BE134" si="284">C132</f>
        <v>Sie/er organisiert und koordiniert planbare Transporte und begleitet Klientinnen und Klienten auf geplanten Transporten</v>
      </c>
      <c r="BF132" s="173" t="s">
        <v>275</v>
      </c>
      <c r="BG132" s="166">
        <f t="shared" ref="BG132:BG134" si="285">X132</f>
        <v>0</v>
      </c>
      <c r="BH132" s="173"/>
    </row>
    <row r="133" spans="1:61" ht="45" x14ac:dyDescent="0.2">
      <c r="A133" s="170" t="str">
        <f t="shared" si="275"/>
        <v>X</v>
      </c>
      <c r="B133" s="171">
        <v>12.2</v>
      </c>
      <c r="C133" s="198" t="s">
        <v>364</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1"/>
      <c r="Z133" s="201"/>
      <c r="AA133" s="201"/>
      <c r="AB133" s="201"/>
      <c r="AC133" s="201"/>
      <c r="AD133" s="201"/>
      <c r="AE133" s="201"/>
      <c r="AF133" s="201"/>
      <c r="AG133" s="202"/>
      <c r="AH133" s="185" t="str">
        <f t="shared" si="276"/>
        <v>Achtung - Eintrag zwingend</v>
      </c>
      <c r="AI133" s="52" t="s">
        <v>12</v>
      </c>
      <c r="AJ133" s="52">
        <f t="shared" si="277"/>
        <v>1</v>
      </c>
      <c r="AK133" s="52">
        <f t="shared" si="278"/>
        <v>0</v>
      </c>
      <c r="AL133" s="117">
        <f t="shared" si="279"/>
        <v>0</v>
      </c>
      <c r="AM133" s="117">
        <f t="shared" si="280"/>
        <v>0</v>
      </c>
      <c r="AN133" s="117">
        <f t="shared" si="281"/>
        <v>0</v>
      </c>
      <c r="AO133" s="113">
        <f>AL133*3</f>
        <v>0</v>
      </c>
      <c r="AP133" s="113">
        <f>AM133*5</f>
        <v>0</v>
      </c>
      <c r="AQ133" s="113">
        <f t="shared" si="282"/>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3"/>
        <v>0</v>
      </c>
      <c r="BE133" s="166" t="str">
        <f t="shared" si="284"/>
        <v>Sie/er bewirtschaftet Verbrauchsmaterialien und Medikamente. Sie/er veranlasst Reparaturen und kontrolliert die Rückgabe</v>
      </c>
      <c r="BF133" s="173" t="s">
        <v>275</v>
      </c>
      <c r="BG133" s="166">
        <f t="shared" si="285"/>
        <v>0</v>
      </c>
      <c r="BH133" s="173"/>
    </row>
    <row r="134" spans="1:61" ht="45" x14ac:dyDescent="0.2">
      <c r="A134" s="170" t="str">
        <f t="shared" si="275"/>
        <v>X</v>
      </c>
      <c r="B134" s="171">
        <v>12.3</v>
      </c>
      <c r="C134" s="198" t="s">
        <v>365</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1"/>
      <c r="Z134" s="201"/>
      <c r="AA134" s="201"/>
      <c r="AB134" s="201"/>
      <c r="AC134" s="201"/>
      <c r="AD134" s="201"/>
      <c r="AE134" s="201"/>
      <c r="AF134" s="201"/>
      <c r="AG134" s="202"/>
      <c r="AH134" s="185" t="str">
        <f t="shared" si="276"/>
        <v>Achtung - Eintrag zwingend</v>
      </c>
      <c r="AI134" s="52" t="s">
        <v>12</v>
      </c>
      <c r="AJ134" s="52">
        <f t="shared" si="277"/>
        <v>1</v>
      </c>
      <c r="AK134" s="52">
        <f t="shared" si="278"/>
        <v>0</v>
      </c>
      <c r="AL134" s="117">
        <f t="shared" si="279"/>
        <v>0</v>
      </c>
      <c r="AM134" s="117">
        <f t="shared" si="280"/>
        <v>0</v>
      </c>
      <c r="AN134" s="117">
        <f t="shared" si="281"/>
        <v>0</v>
      </c>
      <c r="AO134" s="113">
        <f t="shared" ref="AO134" si="286">AL134*3</f>
        <v>0</v>
      </c>
      <c r="AP134" s="113">
        <f t="shared" ref="AP134" si="287">AM134*5</f>
        <v>0</v>
      </c>
      <c r="AQ134" s="113">
        <f t="shared" si="282"/>
        <v>2</v>
      </c>
      <c r="AR134" s="113">
        <f t="shared" ref="AR134" si="288">AO134+AP134+AQ134</f>
        <v>2</v>
      </c>
      <c r="AS134" s="113" t="str">
        <f t="shared" ref="AS134" si="289">IF(AR134=0,"x"," ")</f>
        <v xml:space="preserve"> </v>
      </c>
      <c r="AT134" s="113" t="str">
        <f t="shared" ref="AT134" si="290">IF(AR134=3,"x"," ")</f>
        <v xml:space="preserve"> </v>
      </c>
      <c r="AU134" s="113" t="str">
        <f t="shared" ref="AU134" si="291">IF(AR134=5,"x"," ")</f>
        <v xml:space="preserve"> </v>
      </c>
      <c r="AV134" s="113" t="str">
        <f t="shared" ref="AV134" si="292">IF(AR134=2,"x"," ")</f>
        <v>x</v>
      </c>
      <c r="AW134" s="113" t="str">
        <f t="shared" ref="AW134" si="293">IF(AR134=7,"x"," ")</f>
        <v xml:space="preserve"> </v>
      </c>
      <c r="AX134" s="113" t="str">
        <f t="shared" ref="AX134" si="294">IF(AR134=6,"x"," ")</f>
        <v xml:space="preserve"> </v>
      </c>
      <c r="AY134" s="113" t="str">
        <f t="shared" ref="AY134" si="295">IF(AR134&gt;7,"x"," ")</f>
        <v xml:space="preserve"> </v>
      </c>
      <c r="AZ134" s="122">
        <f t="shared" ref="AZ134" si="296">IF(AS134="x",1,(IF(AT134="x",1,(IF(AU134="x",1,0)))))</f>
        <v>0</v>
      </c>
      <c r="BA134" s="123">
        <f t="shared" ref="BA134" si="297">IF(AV134="x",1,(IF(AW134="x",1,0)))</f>
        <v>1</v>
      </c>
      <c r="BB134" s="123">
        <f t="shared" ref="BB134" si="298">IF(AX134="x",1,(IF(AY134="x",1,0)))</f>
        <v>0</v>
      </c>
      <c r="BC134" s="113">
        <f t="shared" ref="BC134" si="299">IF(BA134=1,1,(IF(BB134=1,1,0)))</f>
        <v>1</v>
      </c>
      <c r="BD134" s="82">
        <f t="shared" si="283"/>
        <v>0</v>
      </c>
      <c r="BE134" s="166" t="str">
        <f t="shared" si="284"/>
        <v>Sie/er hält Apparate und Mobiliar betriebsbereit und reinigt diese</v>
      </c>
      <c r="BF134" s="173" t="s">
        <v>275</v>
      </c>
      <c r="BG134" s="166">
        <f t="shared" si="285"/>
        <v>0</v>
      </c>
      <c r="BH134" s="173"/>
    </row>
    <row r="135" spans="1:61" ht="25.5" x14ac:dyDescent="0.35">
      <c r="A135" s="1"/>
      <c r="B135" s="50" t="s">
        <v>0</v>
      </c>
      <c r="C135" s="203" t="s">
        <v>20</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117</v>
      </c>
      <c r="Y135" s="206"/>
      <c r="Z135" s="206"/>
      <c r="AA135" s="206"/>
      <c r="AB135" s="206"/>
      <c r="AC135" s="206"/>
      <c r="AD135" s="206"/>
      <c r="AE135" s="206"/>
      <c r="AF135" s="206"/>
      <c r="AG135" s="206"/>
      <c r="AH135" s="156"/>
      <c r="AI135" s="52"/>
      <c r="AJ135" s="52"/>
      <c r="AK135" s="52"/>
      <c r="AL135" s="52"/>
      <c r="AM135" s="52"/>
      <c r="AN135" s="52"/>
      <c r="AO135" s="52"/>
      <c r="AP135" s="52"/>
      <c r="AQ135" s="52"/>
      <c r="AR135" s="52"/>
      <c r="AS135" s="52"/>
      <c r="AT135" s="52"/>
      <c r="AU135" s="52"/>
      <c r="AV135" s="52"/>
      <c r="AW135" s="52"/>
      <c r="AX135" s="52"/>
      <c r="AY135" s="52"/>
      <c r="AZ135" s="52"/>
      <c r="BA135" s="52"/>
      <c r="BB135" s="52"/>
      <c r="BC135" s="52"/>
    </row>
    <row r="136" spans="1:61" ht="30" x14ac:dyDescent="0.35">
      <c r="A136" s="1"/>
      <c r="B136" s="16">
        <v>13</v>
      </c>
      <c r="C136" s="207" t="s">
        <v>366</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6" t="str">
        <f>C136</f>
        <v xml:space="preserve">Arbeitsorganisation </v>
      </c>
    </row>
    <row r="137" spans="1:61" ht="60" x14ac:dyDescent="0.2">
      <c r="A137" s="170" t="str">
        <f t="shared" ref="A137" si="300">IF(BC137=1,"X"," ")</f>
        <v>X</v>
      </c>
      <c r="B137" s="171" t="s">
        <v>312</v>
      </c>
      <c r="C137" s="198" t="s">
        <v>483</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1"/>
      <c r="Z137" s="201"/>
      <c r="AA137" s="201"/>
      <c r="AB137" s="201"/>
      <c r="AC137" s="201"/>
      <c r="AD137" s="201"/>
      <c r="AE137" s="201"/>
      <c r="AF137" s="201"/>
      <c r="AG137" s="202"/>
      <c r="AH137" s="185" t="str">
        <f t="shared" ref="AH137" si="301">IF(BB137=1,"Achtung - nur 1 Bewertung pro Zeile gültig",(IF(BA137=1,"Achtung - Eintrag zwingend"," ")))</f>
        <v>Achtung - Eintrag zwingend</v>
      </c>
      <c r="AI137" s="52" t="s">
        <v>12</v>
      </c>
      <c r="AJ137" s="52">
        <f t="shared" ref="AJ137" si="302">IF(AV137="x",1,0)</f>
        <v>1</v>
      </c>
      <c r="AK137" s="52">
        <f t="shared" ref="AK137" si="303">AL137+AM137</f>
        <v>0</v>
      </c>
      <c r="AL137" s="117">
        <f t="shared" ref="AL137" si="304">COUNTIF(M137:Q137,"*")</f>
        <v>0</v>
      </c>
      <c r="AM137" s="117">
        <f t="shared" ref="AM137" si="305">COUNTIF(R137:W137,"*")</f>
        <v>0</v>
      </c>
      <c r="AN137" s="117">
        <f t="shared" ref="AN137" si="306">COUNTIF(X137,"*")</f>
        <v>0</v>
      </c>
      <c r="AO137" s="113">
        <f t="shared" ref="AO137" si="307">AL137*3</f>
        <v>0</v>
      </c>
      <c r="AP137" s="113">
        <f t="shared" ref="AP137" si="308">AM137*5</f>
        <v>0</v>
      </c>
      <c r="AQ137" s="113">
        <f t="shared" ref="AQ137" si="309">IF(AN137=1,0,2)</f>
        <v>2</v>
      </c>
      <c r="AR137" s="113">
        <f t="shared" ref="AR137" si="310">AO137+AP137+AQ137</f>
        <v>2</v>
      </c>
      <c r="AS137" s="113" t="str">
        <f t="shared" ref="AS137" si="311">IF(AR137=0,"x"," ")</f>
        <v xml:space="preserve"> </v>
      </c>
      <c r="AT137" s="113" t="str">
        <f t="shared" ref="AT137" si="312">IF(AR137=3,"x"," ")</f>
        <v xml:space="preserve"> </v>
      </c>
      <c r="AU137" s="113" t="str">
        <f t="shared" ref="AU137" si="313">IF(AR137=5,"x"," ")</f>
        <v xml:space="preserve"> </v>
      </c>
      <c r="AV137" s="113" t="str">
        <f t="shared" ref="AV137" si="314">IF(AR137=2,"x"," ")</f>
        <v>x</v>
      </c>
      <c r="AW137" s="113" t="str">
        <f t="shared" ref="AW137" si="315">IF(AR137=7,"x"," ")</f>
        <v xml:space="preserve"> </v>
      </c>
      <c r="AX137" s="113" t="str">
        <f t="shared" ref="AX137" si="316">IF(AR137=6,"x"," ")</f>
        <v xml:space="preserve"> </v>
      </c>
      <c r="AY137" s="113" t="str">
        <f t="shared" ref="AY137" si="317">IF(AR137&gt;7,"x"," ")</f>
        <v xml:space="preserve"> </v>
      </c>
      <c r="AZ137" s="122">
        <f t="shared" ref="AZ137" si="318">IF(AS137="x",1,(IF(AT137="x",1,(IF(AU137="x",1,0)))))</f>
        <v>0</v>
      </c>
      <c r="BA137" s="123">
        <f t="shared" ref="BA137" si="319">IF(AV137="x",1,(IF(AW137="x",1,0)))</f>
        <v>1</v>
      </c>
      <c r="BB137" s="123">
        <f t="shared" ref="BB137" si="320">IF(AX137="x",1,(IF(AY137="x",1,0)))</f>
        <v>0</v>
      </c>
      <c r="BC137" s="113">
        <f t="shared" ref="BC137" si="321">IF(BA137=1,1,(IF(BB137=1,1,0)))</f>
        <v>1</v>
      </c>
      <c r="BD137" s="82">
        <f t="shared" ref="BD137" si="322">COUNTIF(AM137:AN137,"&gt;0")</f>
        <v>0</v>
      </c>
      <c r="BE137" s="166" t="str">
        <f t="shared" ref="BE137" si="323">C137</f>
        <v>Sie/er plant und organisiert ihre/seine Arbeit, führt diese aus und überprüft sie
Sie/er nimmt Aufträge entgegen und erteilt solche
In unvorhergesehenen Situationen setzt sie/er Prioritäten</v>
      </c>
      <c r="BF137" s="173" t="s">
        <v>275</v>
      </c>
      <c r="BG137" s="166">
        <f t="shared" ref="BG137" si="324">X137</f>
        <v>0</v>
      </c>
      <c r="BH137" s="173"/>
    </row>
    <row r="138" spans="1:61" ht="25.5" x14ac:dyDescent="0.35">
      <c r="A138" s="1"/>
      <c r="B138" s="50" t="s">
        <v>0</v>
      </c>
      <c r="C138" s="203" t="s">
        <v>20</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117</v>
      </c>
      <c r="Y138" s="206"/>
      <c r="Z138" s="206"/>
      <c r="AA138" s="206"/>
      <c r="AB138" s="206"/>
      <c r="AC138" s="206"/>
      <c r="AD138" s="206"/>
      <c r="AE138" s="206"/>
      <c r="AF138" s="206"/>
      <c r="AG138" s="206"/>
      <c r="AH138" s="156"/>
      <c r="AI138" s="52"/>
      <c r="AJ138" s="52"/>
      <c r="AK138" s="52"/>
      <c r="AL138" s="52"/>
      <c r="AM138" s="52"/>
      <c r="AN138" s="52"/>
      <c r="AO138" s="52"/>
      <c r="AP138" s="52"/>
      <c r="AQ138" s="52"/>
      <c r="AR138" s="52"/>
      <c r="AS138" s="52"/>
      <c r="AT138" s="52"/>
      <c r="AU138" s="52"/>
      <c r="AV138" s="52"/>
      <c r="AW138" s="52"/>
      <c r="AX138" s="52"/>
      <c r="AY138" s="52"/>
      <c r="AZ138" s="52"/>
      <c r="BA138" s="52"/>
      <c r="BB138" s="52"/>
      <c r="BC138" s="52"/>
    </row>
    <row r="139" spans="1:61" ht="30" x14ac:dyDescent="0.35">
      <c r="A139" s="1"/>
      <c r="B139" s="16">
        <v>14</v>
      </c>
      <c r="C139" s="207" t="s">
        <v>367</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6" t="str">
        <f>C139</f>
        <v xml:space="preserve">Die Fachfrau / der Fachmann Gesundheit als Berufsperson und Lernende/r </v>
      </c>
    </row>
    <row r="140" spans="1:61" ht="45" x14ac:dyDescent="0.2">
      <c r="A140" s="170" t="str">
        <f t="shared" ref="A140:A141" si="325">IF(BC140=1,"X"," ")</f>
        <v>X</v>
      </c>
      <c r="B140" s="171" t="s">
        <v>313</v>
      </c>
      <c r="C140" s="198" t="s">
        <v>368</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1"/>
      <c r="Z140" s="201"/>
      <c r="AA140" s="201"/>
      <c r="AB140" s="201"/>
      <c r="AC140" s="201"/>
      <c r="AD140" s="201"/>
      <c r="AE140" s="201"/>
      <c r="AF140" s="201"/>
      <c r="AG140" s="202"/>
      <c r="AH140" s="185" t="str">
        <f t="shared" ref="AH140:AH141" si="326">IF(BB140=1,"Achtung - nur 1 Bewertung pro Zeile gültig",(IF(BA140=1,"Achtung - Eintrag zwingend"," ")))</f>
        <v>Achtung - Eintrag zwingend</v>
      </c>
      <c r="AI140" s="52" t="s">
        <v>12</v>
      </c>
      <c r="AJ140" s="52">
        <f t="shared" ref="AJ140:AJ141" si="327">IF(AV140="x",1,0)</f>
        <v>1</v>
      </c>
      <c r="AK140" s="52">
        <f t="shared" ref="AK140:AK141" si="328">AL140+AM140</f>
        <v>0</v>
      </c>
      <c r="AL140" s="117">
        <f t="shared" ref="AL140:AL141" si="329">COUNTIF(M140:Q140,"*")</f>
        <v>0</v>
      </c>
      <c r="AM140" s="117">
        <f t="shared" ref="AM140:AM141" si="330">COUNTIF(R140:W140,"*")</f>
        <v>0</v>
      </c>
      <c r="AN140" s="117">
        <f t="shared" ref="AN140:AN141" si="331">COUNTIF(X140,"*")</f>
        <v>0</v>
      </c>
      <c r="AO140" s="113">
        <f t="shared" ref="AO140:AO141" si="332">AL140*3</f>
        <v>0</v>
      </c>
      <c r="AP140" s="113">
        <f t="shared" ref="AP140:AP141" si="333">AM140*5</f>
        <v>0</v>
      </c>
      <c r="AQ140" s="113">
        <f t="shared" ref="AQ140:AQ141" si="334">IF(AN140=1,0,2)</f>
        <v>2</v>
      </c>
      <c r="AR140" s="113">
        <f t="shared" ref="AR140:AR141" si="335">AO140+AP140+AQ140</f>
        <v>2</v>
      </c>
      <c r="AS140" s="113" t="str">
        <f t="shared" ref="AS140:AS141" si="336">IF(AR140=0,"x"," ")</f>
        <v xml:space="preserve"> </v>
      </c>
      <c r="AT140" s="113" t="str">
        <f t="shared" ref="AT140:AT141" si="337">IF(AR140=3,"x"," ")</f>
        <v xml:space="preserve"> </v>
      </c>
      <c r="AU140" s="113" t="str">
        <f t="shared" ref="AU140:AU141" si="338">IF(AR140=5,"x"," ")</f>
        <v xml:space="preserve"> </v>
      </c>
      <c r="AV140" s="113" t="str">
        <f t="shared" ref="AV140:AV141" si="339">IF(AR140=2,"x"," ")</f>
        <v>x</v>
      </c>
      <c r="AW140" s="113" t="str">
        <f t="shared" ref="AW140:AW141" si="340">IF(AR140=7,"x"," ")</f>
        <v xml:space="preserve"> </v>
      </c>
      <c r="AX140" s="113" t="str">
        <f t="shared" ref="AX140:AX141" si="341">IF(AR140=6,"x"," ")</f>
        <v xml:space="preserve"> </v>
      </c>
      <c r="AY140" s="113" t="str">
        <f t="shared" ref="AY140:AY141" si="342">IF(AR140&gt;7,"x"," ")</f>
        <v xml:space="preserve"> </v>
      </c>
      <c r="AZ140" s="122">
        <f t="shared" ref="AZ140:AZ141" si="343">IF(AS140="x",1,(IF(AT140="x",1,(IF(AU140="x",1,0)))))</f>
        <v>0</v>
      </c>
      <c r="BA140" s="123">
        <f t="shared" ref="BA140:BA141" si="344">IF(AV140="x",1,(IF(AW140="x",1,0)))</f>
        <v>1</v>
      </c>
      <c r="BB140" s="123">
        <f t="shared" ref="BB140:BB141" si="345">IF(AX140="x",1,(IF(AY140="x",1,0)))</f>
        <v>0</v>
      </c>
      <c r="BC140" s="113">
        <f t="shared" ref="BC140:BC141" si="346">IF(BA140=1,1,(IF(BB140=1,1,0)))</f>
        <v>1</v>
      </c>
      <c r="BD140" s="82">
        <f t="shared" ref="BD140:BD141" si="347">COUNTIF(AM140:AN140,"&gt;0")</f>
        <v>0</v>
      </c>
      <c r="BE140" s="166" t="str">
        <f t="shared" ref="BE140:BE141" si="348">C140</f>
        <v>Sie/er versteht sich als Individuum und Lernende/r, kennt ihren/seinen Lernprozess und gestaltet diesen mit</v>
      </c>
      <c r="BF140" s="173" t="s">
        <v>275</v>
      </c>
      <c r="BG140" s="166">
        <f t="shared" ref="BG140:BG141" si="349">X140</f>
        <v>0</v>
      </c>
      <c r="BH140" s="173"/>
    </row>
    <row r="141" spans="1:61" ht="45" x14ac:dyDescent="0.2">
      <c r="A141" s="170" t="str">
        <f t="shared" si="325"/>
        <v>X</v>
      </c>
      <c r="B141" s="171" t="s">
        <v>314</v>
      </c>
      <c r="C141" s="198" t="s">
        <v>369</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1"/>
      <c r="Z141" s="201"/>
      <c r="AA141" s="201"/>
      <c r="AB141" s="201"/>
      <c r="AC141" s="201"/>
      <c r="AD141" s="201"/>
      <c r="AE141" s="201"/>
      <c r="AF141" s="201"/>
      <c r="AG141" s="202"/>
      <c r="AH141" s="185" t="str">
        <f t="shared" si="326"/>
        <v>Achtung - Eintrag zwingend</v>
      </c>
      <c r="AI141" s="52" t="s">
        <v>12</v>
      </c>
      <c r="AJ141" s="52">
        <f t="shared" si="327"/>
        <v>1</v>
      </c>
      <c r="AK141" s="52">
        <f t="shared" si="328"/>
        <v>0</v>
      </c>
      <c r="AL141" s="117">
        <f t="shared" si="329"/>
        <v>0</v>
      </c>
      <c r="AM141" s="117">
        <f t="shared" si="330"/>
        <v>0</v>
      </c>
      <c r="AN141" s="117">
        <f t="shared" si="331"/>
        <v>0</v>
      </c>
      <c r="AO141" s="113">
        <f t="shared" si="332"/>
        <v>0</v>
      </c>
      <c r="AP141" s="113">
        <f t="shared" si="333"/>
        <v>0</v>
      </c>
      <c r="AQ141" s="113">
        <f t="shared" si="334"/>
        <v>2</v>
      </c>
      <c r="AR141" s="113">
        <f t="shared" si="335"/>
        <v>2</v>
      </c>
      <c r="AS141" s="113" t="str">
        <f t="shared" si="336"/>
        <v xml:space="preserve"> </v>
      </c>
      <c r="AT141" s="113" t="str">
        <f t="shared" si="337"/>
        <v xml:space="preserve"> </v>
      </c>
      <c r="AU141" s="113" t="str">
        <f t="shared" si="338"/>
        <v xml:space="preserve"> </v>
      </c>
      <c r="AV141" s="113" t="str">
        <f t="shared" si="339"/>
        <v>x</v>
      </c>
      <c r="AW141" s="113" t="str">
        <f t="shared" si="340"/>
        <v xml:space="preserve"> </v>
      </c>
      <c r="AX141" s="113" t="str">
        <f t="shared" si="341"/>
        <v xml:space="preserve"> </v>
      </c>
      <c r="AY141" s="113" t="str">
        <f t="shared" si="342"/>
        <v xml:space="preserve"> </v>
      </c>
      <c r="AZ141" s="122">
        <f t="shared" si="343"/>
        <v>0</v>
      </c>
      <c r="BA141" s="123">
        <f t="shared" si="344"/>
        <v>1</v>
      </c>
      <c r="BB141" s="123">
        <f t="shared" si="345"/>
        <v>0</v>
      </c>
      <c r="BC141" s="113">
        <f t="shared" si="346"/>
        <v>1</v>
      </c>
      <c r="BD141" s="82">
        <f t="shared" si="347"/>
        <v>0</v>
      </c>
      <c r="BE141" s="166" t="str">
        <f t="shared" si="348"/>
        <v>Sie/er versteht sich als Berufsperson, verbindet dies mit der Rolle im interprofessionellen Arbeitsteam, versteht sich als Teil des Teams und gliedert sich ein</v>
      </c>
      <c r="BF141" s="173" t="s">
        <v>275</v>
      </c>
      <c r="BG141" s="166">
        <f t="shared" si="349"/>
        <v>0</v>
      </c>
      <c r="BH141" s="173"/>
    </row>
    <row r="142" spans="1:61" ht="28.5" x14ac:dyDescent="0.35">
      <c r="A142" s="116"/>
      <c r="B142" s="50" t="s">
        <v>0</v>
      </c>
      <c r="C142" s="203" t="s">
        <v>20</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117</v>
      </c>
      <c r="Y142" s="206"/>
      <c r="Z142" s="206"/>
      <c r="AA142" s="206"/>
      <c r="AB142" s="206"/>
      <c r="AC142" s="206"/>
      <c r="AD142" s="206"/>
      <c r="AE142" s="206"/>
      <c r="AF142" s="206"/>
      <c r="AG142" s="206"/>
      <c r="AH142" s="156"/>
      <c r="AI142" s="115" t="s">
        <v>220</v>
      </c>
      <c r="AJ142" s="119" t="s">
        <v>223</v>
      </c>
      <c r="AK142" s="120" t="s">
        <v>221</v>
      </c>
      <c r="AL142" s="118" t="s">
        <v>211</v>
      </c>
      <c r="AM142" s="118" t="s">
        <v>212</v>
      </c>
      <c r="AN142" s="118" t="s">
        <v>208</v>
      </c>
      <c r="AO142" s="118" t="s">
        <v>210</v>
      </c>
      <c r="AP142" s="118" t="s">
        <v>209</v>
      </c>
      <c r="AQ142" s="118" t="s">
        <v>213</v>
      </c>
      <c r="AR142" s="118" t="s">
        <v>214</v>
      </c>
      <c r="AS142" s="120">
        <v>0</v>
      </c>
      <c r="AT142" s="120">
        <v>3</v>
      </c>
      <c r="AU142" s="120">
        <v>5</v>
      </c>
      <c r="AV142" s="119">
        <v>2</v>
      </c>
      <c r="AW142" s="119">
        <v>7</v>
      </c>
      <c r="AX142" s="115">
        <v>6</v>
      </c>
      <c r="AY142" s="115" t="s">
        <v>215</v>
      </c>
      <c r="AZ142" s="120" t="s">
        <v>216</v>
      </c>
      <c r="BA142" s="119" t="s">
        <v>218</v>
      </c>
      <c r="BB142" s="119" t="s">
        <v>219</v>
      </c>
      <c r="BC142" s="121" t="s">
        <v>217</v>
      </c>
      <c r="BD142" s="242" t="s">
        <v>228</v>
      </c>
      <c r="BE142" s="211" t="s">
        <v>274</v>
      </c>
      <c r="BF142" s="238" t="s">
        <v>280</v>
      </c>
      <c r="BG142" s="211" t="s">
        <v>296</v>
      </c>
      <c r="BH142" s="238" t="s">
        <v>280</v>
      </c>
      <c r="BI142" s="211" t="s">
        <v>306</v>
      </c>
    </row>
    <row r="143" spans="1:61"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61" s="124" customFormat="1" ht="30" hidden="1" customHeight="1" x14ac:dyDescent="0.2">
      <c r="A144" s="1"/>
      <c r="B144" s="131"/>
      <c r="C144" s="132"/>
      <c r="D144" s="132"/>
      <c r="E144" s="132"/>
      <c r="F144" s="132"/>
      <c r="G144" s="132"/>
      <c r="H144" s="132"/>
      <c r="I144" s="132"/>
      <c r="J144" s="132"/>
      <c r="K144" s="132"/>
      <c r="L144" s="132"/>
      <c r="M144" s="133">
        <f t="shared" ref="M144:W144" si="350">COUNTIF(M75:M141,"*")</f>
        <v>0</v>
      </c>
      <c r="N144" s="133">
        <f t="shared" si="350"/>
        <v>0</v>
      </c>
      <c r="O144" s="133">
        <f t="shared" si="350"/>
        <v>0</v>
      </c>
      <c r="P144" s="133">
        <f t="shared" si="350"/>
        <v>0</v>
      </c>
      <c r="Q144" s="133">
        <f t="shared" si="350"/>
        <v>0</v>
      </c>
      <c r="R144" s="133">
        <f t="shared" si="350"/>
        <v>0</v>
      </c>
      <c r="S144" s="133">
        <f t="shared" si="350"/>
        <v>0</v>
      </c>
      <c r="T144" s="133">
        <f t="shared" si="350"/>
        <v>0</v>
      </c>
      <c r="U144" s="133">
        <f t="shared" si="350"/>
        <v>0</v>
      </c>
      <c r="V144" s="133">
        <f t="shared" si="350"/>
        <v>0</v>
      </c>
      <c r="W144" s="133">
        <f t="shared" si="350"/>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1">COUNTIF(AS75:AS141,"x")</f>
        <v>0</v>
      </c>
      <c r="AT144" s="125">
        <f t="shared" si="351"/>
        <v>0</v>
      </c>
      <c r="AU144" s="125">
        <f t="shared" si="351"/>
        <v>0</v>
      </c>
      <c r="AV144" s="125">
        <f t="shared" si="351"/>
        <v>41</v>
      </c>
      <c r="AW144" s="125">
        <f t="shared" si="351"/>
        <v>0</v>
      </c>
      <c r="AX144" s="125">
        <f t="shared" si="351"/>
        <v>0</v>
      </c>
      <c r="AY144" s="125">
        <f t="shared" si="351"/>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3">
      <c r="A146" s="1"/>
      <c r="B146" s="247" t="s">
        <v>15</v>
      </c>
      <c r="C146" s="247"/>
      <c r="D146" s="247"/>
      <c r="E146" s="247"/>
      <c r="F146" s="247"/>
      <c r="G146" s="247"/>
      <c r="H146" s="247"/>
      <c r="I146" s="247"/>
      <c r="J146" s="247"/>
      <c r="K146" s="248">
        <f>AI144</f>
        <v>41</v>
      </c>
      <c r="L146" s="249"/>
      <c r="M146" s="250" t="str">
        <f>IF(AK147&gt;0,"Nicht alle Handlungskompetenzen bewertet, Begründung wo leer"," ")</f>
        <v>Nicht alle Handlungskompetenzen bewertet, Begründung wo leer</v>
      </c>
      <c r="N146" s="251"/>
      <c r="O146" s="251"/>
      <c r="P146" s="251"/>
      <c r="Q146" s="251"/>
      <c r="R146" s="251"/>
      <c r="S146" s="251"/>
      <c r="T146" s="251"/>
      <c r="U146" s="251"/>
      <c r="V146" s="252" t="s">
        <v>249</v>
      </c>
      <c r="W146" s="252"/>
      <c r="X146" s="252"/>
      <c r="Y146" s="252"/>
      <c r="Z146" s="252"/>
      <c r="AA146" s="252"/>
      <c r="AB146" s="252"/>
      <c r="AC146" s="252"/>
      <c r="AD146" s="252"/>
      <c r="AE146" s="252"/>
      <c r="AF146" s="252"/>
      <c r="AG146" s="252"/>
      <c r="AH146" s="157" t="str">
        <f>IF(BC144&gt;0,"Tabelle nicht korrekt - siehe oben"," ")</f>
        <v>Tabelle nicht korrekt - siehe oben</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17</v>
      </c>
      <c r="C147" s="247"/>
      <c r="D147" s="247"/>
      <c r="E147" s="247"/>
      <c r="F147" s="247"/>
      <c r="G147" s="247"/>
      <c r="H147" s="247"/>
      <c r="I147" s="247"/>
      <c r="J147" s="247"/>
      <c r="K147" s="248">
        <f>AK145</f>
        <v>0</v>
      </c>
      <c r="L147" s="249"/>
      <c r="M147" s="257" t="str">
        <f>IF(AL145&gt;0,"nur 1 Bewertung pro Zeile"," ")</f>
        <v xml:space="preserve"> </v>
      </c>
      <c r="N147" s="258"/>
      <c r="O147" s="258"/>
      <c r="P147" s="258"/>
      <c r="Q147" s="258"/>
      <c r="R147" s="258"/>
      <c r="S147" s="258"/>
      <c r="T147" s="258"/>
      <c r="U147" s="259"/>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row>
    <row r="148" spans="1:56" ht="48.75" customHeight="1" thickBot="1" x14ac:dyDescent="0.4">
      <c r="A148" s="1"/>
      <c r="B148" s="269" t="s">
        <v>203</v>
      </c>
      <c r="C148" s="270"/>
      <c r="D148" s="271" t="s">
        <v>14</v>
      </c>
      <c r="E148" s="271"/>
      <c r="F148" s="271"/>
      <c r="G148" s="271"/>
      <c r="H148" s="271"/>
      <c r="I148" s="271"/>
      <c r="J148" s="272"/>
      <c r="K148" s="273">
        <f>K147*6</f>
        <v>0</v>
      </c>
      <c r="L148" s="274"/>
      <c r="M148" s="257" t="str">
        <f>IF(BA144&gt;0,"fehlende Einträge ergänzen"," ")</f>
        <v>fehlende Einträge ergänzen</v>
      </c>
      <c r="N148" s="258"/>
      <c r="O148" s="258"/>
      <c r="P148" s="258"/>
      <c r="Q148" s="258"/>
      <c r="R148" s="258"/>
      <c r="S148" s="258"/>
      <c r="T148" s="258"/>
      <c r="U148" s="259"/>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row>
    <row r="149" spans="1:56" ht="48.75" customHeight="1" thickTop="1" thickBot="1" x14ac:dyDescent="0.4">
      <c r="A149" s="1"/>
      <c r="B149" s="110" t="str">
        <f>IF(AM145&gt;0,"X",X144)</f>
        <v>X</v>
      </c>
      <c r="C149" s="108" t="s">
        <v>202</v>
      </c>
      <c r="D149" s="271" t="s">
        <v>13</v>
      </c>
      <c r="E149" s="271"/>
      <c r="F149" s="271"/>
      <c r="G149" s="271"/>
      <c r="H149" s="271"/>
      <c r="I149" s="271"/>
      <c r="J149" s="272"/>
      <c r="K149" s="273">
        <f>SUM(M145:W145)</f>
        <v>0</v>
      </c>
      <c r="L149" s="274"/>
      <c r="M149" s="253" t="s">
        <v>28</v>
      </c>
      <c r="N149" s="254"/>
      <c r="O149" s="254"/>
      <c r="P149" s="254"/>
      <c r="Q149" s="254"/>
      <c r="R149" s="254"/>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row>
    <row r="150" spans="1:56" ht="36" customHeight="1" x14ac:dyDescent="0.35">
      <c r="A150" s="24"/>
      <c r="B150" s="246" t="s">
        <v>272</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row>
  </sheetData>
  <sheetProtection algorithmName="SHA-512" hashValue="zZs/ulG19lyMefd16YcOK4uZ1BozT2mLaJ8S3a9CAZ9aIeXuof9Bgc4aVBqSNTpVeKlN9m7TgphSygR5TzMBEw==" saltValue="kRwNXW1EzgXA30QyoZ1jZA==" spinCount="100000" sheet="1" formatRows="0" selectLockedCells="1"/>
  <mergeCells count="262">
    <mergeCell ref="AH19:AH20"/>
    <mergeCell ref="E21:N21"/>
    <mergeCell ref="AH22:AH23"/>
    <mergeCell ref="T12:AG12"/>
    <mergeCell ref="B14:D14"/>
    <mergeCell ref="E14:N14"/>
    <mergeCell ref="T14:AG14"/>
    <mergeCell ref="B16:D16"/>
    <mergeCell ref="E16:N16"/>
    <mergeCell ref="T16:AG16"/>
    <mergeCell ref="AH11:AH17"/>
    <mergeCell ref="AH33:AH34"/>
    <mergeCell ref="B35:AG35"/>
    <mergeCell ref="B36:AG36"/>
    <mergeCell ref="B37:AG37"/>
    <mergeCell ref="B38:AG38"/>
    <mergeCell ref="T33:AA33"/>
    <mergeCell ref="AH2:AH7"/>
    <mergeCell ref="B7:AG7"/>
    <mergeCell ref="B10:D10"/>
    <mergeCell ref="E10:N10"/>
    <mergeCell ref="T10:AG10"/>
    <mergeCell ref="B12:D12"/>
    <mergeCell ref="E12:J12"/>
    <mergeCell ref="K12:L12"/>
    <mergeCell ref="M12:N12"/>
    <mergeCell ref="A2:J5"/>
    <mergeCell ref="L2:U2"/>
    <mergeCell ref="X2:AD2"/>
    <mergeCell ref="AF2:AG2"/>
    <mergeCell ref="L4:U4"/>
    <mergeCell ref="X4:AG4"/>
    <mergeCell ref="B18:D18"/>
    <mergeCell ref="E18:N18"/>
    <mergeCell ref="T18:AG18"/>
    <mergeCell ref="AH67:AH68"/>
    <mergeCell ref="AH69:AH70"/>
    <mergeCell ref="E30:N30"/>
    <mergeCell ref="AH30:AH32"/>
    <mergeCell ref="E32:N32"/>
    <mergeCell ref="B24:D25"/>
    <mergeCell ref="E24:N24"/>
    <mergeCell ref="AH24:AH25"/>
    <mergeCell ref="E26:N26"/>
    <mergeCell ref="AH26:AH29"/>
    <mergeCell ref="E28:G28"/>
    <mergeCell ref="J28:N28"/>
    <mergeCell ref="T28:AG28"/>
    <mergeCell ref="T30:AA30"/>
    <mergeCell ref="AB31:AG32"/>
    <mergeCell ref="T32:AA32"/>
    <mergeCell ref="AB30:AG30"/>
    <mergeCell ref="B39:AG39"/>
    <mergeCell ref="B40:AG40"/>
    <mergeCell ref="B42:AG42"/>
    <mergeCell ref="B43:AG43"/>
    <mergeCell ref="B44:AG44"/>
    <mergeCell ref="B46:AG46"/>
    <mergeCell ref="B33:N33"/>
    <mergeCell ref="C73:L73"/>
    <mergeCell ref="X73:AG73"/>
    <mergeCell ref="B48:O50"/>
    <mergeCell ref="Q48:AG50"/>
    <mergeCell ref="C79:L79"/>
    <mergeCell ref="X79:AG79"/>
    <mergeCell ref="C80:AG80"/>
    <mergeCell ref="C81:L81"/>
    <mergeCell ref="X81:AG81"/>
    <mergeCell ref="P65:P72"/>
    <mergeCell ref="Q65:Q72"/>
    <mergeCell ref="R65:R72"/>
    <mergeCell ref="B62:AG62"/>
    <mergeCell ref="B63:L63"/>
    <mergeCell ref="M63:AG63"/>
    <mergeCell ref="B65:L66"/>
    <mergeCell ref="X65:AG65"/>
    <mergeCell ref="S65:S72"/>
    <mergeCell ref="T65:T72"/>
    <mergeCell ref="U65:U72"/>
    <mergeCell ref="V65:V72"/>
    <mergeCell ref="W65:W72"/>
    <mergeCell ref="X66:AG66"/>
    <mergeCell ref="AH50:AH57"/>
    <mergeCell ref="B52:C55"/>
    <mergeCell ref="D52:F55"/>
    <mergeCell ref="G52:O55"/>
    <mergeCell ref="W52:AG58"/>
    <mergeCell ref="Q54:U54"/>
    <mergeCell ref="Q56:U56"/>
    <mergeCell ref="B57:H57"/>
    <mergeCell ref="T53:V53"/>
    <mergeCell ref="H56:K56"/>
    <mergeCell ref="P53:S53"/>
    <mergeCell ref="AH58:AH65"/>
    <mergeCell ref="X103:AG103"/>
    <mergeCell ref="B150:AG150"/>
    <mergeCell ref="C142:L142"/>
    <mergeCell ref="X142:AG142"/>
    <mergeCell ref="B146:J146"/>
    <mergeCell ref="K146:L146"/>
    <mergeCell ref="M146:U146"/>
    <mergeCell ref="V146:AG146"/>
    <mergeCell ref="M149:R149"/>
    <mergeCell ref="S149:T149"/>
    <mergeCell ref="B147:J147"/>
    <mergeCell ref="K147:L147"/>
    <mergeCell ref="M147:U147"/>
    <mergeCell ref="V147:AG149"/>
    <mergeCell ref="B148:C148"/>
    <mergeCell ref="D148:J148"/>
    <mergeCell ref="K148:L148"/>
    <mergeCell ref="M148:U148"/>
    <mergeCell ref="D149:J149"/>
    <mergeCell ref="K149:L149"/>
    <mergeCell ref="C109:L109"/>
    <mergeCell ref="X109:AG109"/>
    <mergeCell ref="C110:L110"/>
    <mergeCell ref="X110:AG110"/>
    <mergeCell ref="AI71:AI72"/>
    <mergeCell ref="AJ71:AJ72"/>
    <mergeCell ref="AK71:AK72"/>
    <mergeCell ref="AL71:AL72"/>
    <mergeCell ref="AM71:AM72"/>
    <mergeCell ref="AN71:AN72"/>
    <mergeCell ref="AO71:AO72"/>
    <mergeCell ref="AP71:AP72"/>
    <mergeCell ref="AH71:AH72"/>
    <mergeCell ref="BG71:BG72"/>
    <mergeCell ref="BE142:BE143"/>
    <mergeCell ref="BF142:BF143"/>
    <mergeCell ref="BG142:BG143"/>
    <mergeCell ref="AR71:AR72"/>
    <mergeCell ref="AZ71:AZ72"/>
    <mergeCell ref="BA71:BA72"/>
    <mergeCell ref="BB71:BB72"/>
    <mergeCell ref="BC71:BC72"/>
    <mergeCell ref="BE71:BE72"/>
    <mergeCell ref="BF71:BF72"/>
    <mergeCell ref="BD142:BD146"/>
    <mergeCell ref="AQ71:AQ72"/>
    <mergeCell ref="B67:L72"/>
    <mergeCell ref="X67:AG72"/>
    <mergeCell ref="M65:M72"/>
    <mergeCell ref="N65:N72"/>
    <mergeCell ref="O65:O72"/>
    <mergeCell ref="BI71:BI72"/>
    <mergeCell ref="BH71:BH72"/>
    <mergeCell ref="BH142:BH143"/>
    <mergeCell ref="C77:L77"/>
    <mergeCell ref="X77:AG77"/>
    <mergeCell ref="C78:L78"/>
    <mergeCell ref="X78:AG78"/>
    <mergeCell ref="C86:L86"/>
    <mergeCell ref="X86:AG86"/>
    <mergeCell ref="C100:L100"/>
    <mergeCell ref="X100:AG100"/>
    <mergeCell ref="C101:L101"/>
    <mergeCell ref="X101:AG101"/>
    <mergeCell ref="C102:L102"/>
    <mergeCell ref="X102:AG102"/>
    <mergeCell ref="C90:L90"/>
    <mergeCell ref="X90:AG90"/>
    <mergeCell ref="C91:L91"/>
    <mergeCell ref="BL71:BL72"/>
    <mergeCell ref="BI142:BI143"/>
    <mergeCell ref="C93:L93"/>
    <mergeCell ref="X93:AG93"/>
    <mergeCell ref="C94:AG94"/>
    <mergeCell ref="C95:L95"/>
    <mergeCell ref="X95:AG95"/>
    <mergeCell ref="C96:L96"/>
    <mergeCell ref="X96:AG96"/>
    <mergeCell ref="C97:L97"/>
    <mergeCell ref="X97:AG97"/>
    <mergeCell ref="C98:L98"/>
    <mergeCell ref="X98:AG98"/>
    <mergeCell ref="C99:L99"/>
    <mergeCell ref="X99:AG99"/>
    <mergeCell ref="C103:L103"/>
    <mergeCell ref="C107:L107"/>
    <mergeCell ref="X107:AG107"/>
    <mergeCell ref="C108:AG108"/>
    <mergeCell ref="C74:AG74"/>
    <mergeCell ref="C75:L75"/>
    <mergeCell ref="X75:AG75"/>
    <mergeCell ref="C76:L76"/>
    <mergeCell ref="X76:AG76"/>
    <mergeCell ref="X91:AG91"/>
    <mergeCell ref="C92:L92"/>
    <mergeCell ref="X92:AG92"/>
    <mergeCell ref="C82:L82"/>
    <mergeCell ref="X82:AG82"/>
    <mergeCell ref="C83:AG83"/>
    <mergeCell ref="C84:L84"/>
    <mergeCell ref="X84:AG84"/>
    <mergeCell ref="C85:L85"/>
    <mergeCell ref="X85:AG85"/>
    <mergeCell ref="C89:L89"/>
    <mergeCell ref="X89:AG89"/>
    <mergeCell ref="C87:L87"/>
    <mergeCell ref="X87:AG87"/>
    <mergeCell ref="C88:L88"/>
    <mergeCell ref="X88:AG88"/>
    <mergeCell ref="C104:AG104"/>
    <mergeCell ref="C106:L106"/>
    <mergeCell ref="X106:AG106"/>
    <mergeCell ref="C105:L105"/>
    <mergeCell ref="X105:AG105"/>
    <mergeCell ref="C111:L111"/>
    <mergeCell ref="X111:AG111"/>
    <mergeCell ref="C112:AG112"/>
    <mergeCell ref="C113:L113"/>
    <mergeCell ref="X113:AG113"/>
    <mergeCell ref="C114:L114"/>
    <mergeCell ref="X114:AG114"/>
    <mergeCell ref="C115:L115"/>
    <mergeCell ref="X115:AG115"/>
    <mergeCell ref="C116:AG116"/>
    <mergeCell ref="C117:L117"/>
    <mergeCell ref="X117:AG117"/>
    <mergeCell ref="C119:L119"/>
    <mergeCell ref="X119:AG119"/>
    <mergeCell ref="C118:L118"/>
    <mergeCell ref="X118:AG118"/>
    <mergeCell ref="C120:AG120"/>
    <mergeCell ref="C121:L121"/>
    <mergeCell ref="X121:AG121"/>
    <mergeCell ref="C122:L122"/>
    <mergeCell ref="X122:AG122"/>
    <mergeCell ref="C123:AG123"/>
    <mergeCell ref="C124:L124"/>
    <mergeCell ref="X124:AG124"/>
    <mergeCell ref="C125:L125"/>
    <mergeCell ref="X125:AG125"/>
    <mergeCell ref="C129:L129"/>
    <mergeCell ref="X129:AG129"/>
    <mergeCell ref="C126:L126"/>
    <mergeCell ref="X126:AG126"/>
    <mergeCell ref="C127:AG127"/>
    <mergeCell ref="C128:L128"/>
    <mergeCell ref="X128:AG128"/>
    <mergeCell ref="C131:AG131"/>
    <mergeCell ref="C132:L132"/>
    <mergeCell ref="X132:AG132"/>
    <mergeCell ref="C133:L133"/>
    <mergeCell ref="X133:AG133"/>
    <mergeCell ref="C134:L134"/>
    <mergeCell ref="X134:AG134"/>
    <mergeCell ref="C130:L130"/>
    <mergeCell ref="X130:AG130"/>
    <mergeCell ref="C135:L135"/>
    <mergeCell ref="X135:AG135"/>
    <mergeCell ref="C136:AG136"/>
    <mergeCell ref="C137:L137"/>
    <mergeCell ref="X137:AG137"/>
    <mergeCell ref="C138:L138"/>
    <mergeCell ref="X138:AG138"/>
    <mergeCell ref="C139:AG139"/>
    <mergeCell ref="C140:L140"/>
    <mergeCell ref="X140:AG140"/>
    <mergeCell ref="C141:L141"/>
    <mergeCell ref="X141:AG141"/>
  </mergeCells>
  <conditionalFormatting sqref="X75:X78 X81 X84:X92 X95:X102 X105:X106 X109:X110 X113:X114 X117:X118 X121 X124:X125 X128:X129 X132:X134 X137 X140:X141">
    <cfRule type="expression" dxfId="66" priority="3778">
      <formula>AV75="x"</formula>
    </cfRule>
    <cfRule type="expression" dxfId="65" priority="3779">
      <formula>BD75=2</formula>
    </cfRule>
    <cfRule type="expression" dxfId="64" priority="3781">
      <formula>AM75&gt;0</formula>
    </cfRule>
  </conditionalFormatting>
  <conditionalFormatting sqref="AG75:AG78 AG81 AG84:AG92 AG95:AG102 AG105:AG106 AG109:AG110 AG113:AG114 AG117:AG118 AG121 AG124:AG125 AG128:AG129 AG132:AG134 AG137 AG140:AG141">
    <cfRule type="expression" dxfId="63" priority="3783">
      <formula>#REF!="x"</formula>
    </cfRule>
    <cfRule type="expression" dxfId="62" priority="3784">
      <formula>#REF!=2</formula>
    </cfRule>
    <cfRule type="expression" dxfId="61" priority="3785">
      <formula>AV75&gt;0</formula>
    </cfRule>
  </conditionalFormatting>
  <conditionalFormatting sqref="Y75:AF78 Y81:AF81 Y84:AF92 Y95:AF102 Y105:AF106 Y109:AF110 Y113:AF114 Y117:AF118 Y121:AF121 Y124:AF125 Y128:AF129 Y132:AF134 Y137:AF137 Y140:AF141">
    <cfRule type="expression" dxfId="60" priority="3786">
      <formula>AW75="x"</formula>
    </cfRule>
    <cfRule type="expression" dxfId="59" priority="3787">
      <formula>#REF!=2</formula>
    </cfRule>
    <cfRule type="expression" dxfId="58" priority="3788">
      <formula>AN75&gt;0</formula>
    </cfRule>
  </conditionalFormatting>
  <conditionalFormatting sqref="AH146">
    <cfRule type="cellIs" dxfId="57" priority="3760" operator="equal">
      <formula>" "</formula>
    </cfRule>
  </conditionalFormatting>
  <conditionalFormatting sqref="M147">
    <cfRule type="cellIs" dxfId="56" priority="3755" operator="equal">
      <formula>" "</formula>
    </cfRule>
  </conditionalFormatting>
  <conditionalFormatting sqref="M146">
    <cfRule type="cellIs" dxfId="55" priority="3758" operator="equal">
      <formula>" "</formula>
    </cfRule>
  </conditionalFormatting>
  <conditionalFormatting sqref="M148">
    <cfRule type="cellIs" dxfId="54" priority="3756" operator="equal">
      <formula>" "</formula>
    </cfRule>
  </conditionalFormatting>
  <conditionalFormatting sqref="AH75:AH78 AH81 AH84:AH92 AH95:AH102 AH105:AH106 AH109:AH110 AH113:AH114 AH117:AH118 AH121 AH124:AH125 AH128:AH129 AH132:AH134 AH137 AH140:AH141">
    <cfRule type="cellIs" dxfId="53" priority="3738" operator="equal">
      <formula>" "</formula>
    </cfRule>
    <cfRule type="expression" dxfId="52" priority="3739">
      <formula>AM75=1</formula>
    </cfRule>
  </conditionalFormatting>
  <hyperlinks>
    <hyperlink ref="T30" r:id="rId1" display="ce.qu@kanton.ch"/>
    <hyperlink ref="X66:AG66" r:id="rId2" display="Berufsverzeichnis SBF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&amp;C&amp;"Arial,Standard"&amp;10Seite&amp;"Arial,Fett" &amp;P&amp;"Arial,Standard"/&amp;N</oddFooter>
  </headerFooter>
  <rowBreaks count="1" manualBreakCount="1">
    <brk id="59" max="16383" man="1"/>
  </rowBreaks>
  <ignoredErrors>
    <ignoredError sqref="T30 A2"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150"/>
  <sheetViews>
    <sheetView showGridLines="0"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103.855468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Amt für Berufsbildung BBA FR</v>
      </c>
      <c r="B2" s="381"/>
      <c r="C2" s="381"/>
      <c r="D2" s="381"/>
      <c r="E2" s="381"/>
      <c r="F2" s="381"/>
      <c r="G2" s="381"/>
      <c r="H2" s="381"/>
      <c r="I2" s="381"/>
      <c r="J2" s="381"/>
      <c r="K2" s="63" t="s">
        <v>30</v>
      </c>
      <c r="L2" s="382" t="str">
        <f>IF(E10="","",E10)</f>
        <v>Assistant/-e en soins et santé 
communautaire CFC</v>
      </c>
      <c r="M2" s="383"/>
      <c r="N2" s="383"/>
      <c r="O2" s="383"/>
      <c r="P2" s="383"/>
      <c r="Q2" s="383"/>
      <c r="R2" s="383"/>
      <c r="S2" s="383"/>
      <c r="T2" s="383"/>
      <c r="U2" s="384"/>
      <c r="W2" s="63" t="s">
        <v>31</v>
      </c>
      <c r="X2" s="382" t="str">
        <f>IF(E12="","",E12)</f>
        <v>---</v>
      </c>
      <c r="Y2" s="383"/>
      <c r="Z2" s="383"/>
      <c r="AA2" s="383"/>
      <c r="AB2" s="383"/>
      <c r="AC2" s="383"/>
      <c r="AD2" s="384"/>
      <c r="AE2" s="57" t="s">
        <v>32</v>
      </c>
      <c r="AF2" s="385">
        <f>IF(M12="","",M12)</f>
        <v>86911</v>
      </c>
      <c r="AG2" s="386"/>
      <c r="AH2" s="365" t="s">
        <v>245</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7.25" customHeight="1" x14ac:dyDescent="0.4">
      <c r="B6" s="18"/>
      <c r="S6" s="28"/>
      <c r="T6" s="4"/>
      <c r="U6" s="4"/>
      <c r="V6" s="4"/>
      <c r="W6" s="4"/>
      <c r="X6" s="4"/>
      <c r="Y6" s="4"/>
      <c r="AH6" s="365"/>
      <c r="AI6" s="51"/>
    </row>
    <row r="7" spans="1:55" ht="36" customHeight="1" x14ac:dyDescent="0.4">
      <c r="B7" s="413" t="s">
        <v>100</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365"/>
      <c r="AI7" s="51"/>
    </row>
    <row r="8" spans="1:55" ht="58.5" customHeight="1" x14ac:dyDescent="0.4">
      <c r="B8" s="18"/>
      <c r="S8" s="28"/>
      <c r="T8" s="4"/>
      <c r="U8" s="4"/>
      <c r="V8" s="4"/>
      <c r="W8" s="4"/>
      <c r="X8" s="4"/>
      <c r="Y8" s="4"/>
      <c r="AH8" s="159" t="s">
        <v>131</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85</v>
      </c>
      <c r="AI9" s="51"/>
      <c r="AJ9" s="45"/>
      <c r="AK9" s="45"/>
      <c r="AL9" s="45"/>
      <c r="AM9" s="45"/>
      <c r="AN9" s="45"/>
      <c r="AO9" s="45"/>
      <c r="AP9" s="45"/>
      <c r="AQ9" s="45"/>
      <c r="AR9" s="45"/>
      <c r="AS9" s="45"/>
      <c r="AT9" s="45"/>
      <c r="AU9" s="45"/>
      <c r="AV9" s="45"/>
      <c r="AW9" s="45"/>
      <c r="AX9" s="45"/>
      <c r="AY9" s="45"/>
      <c r="AZ9" s="45"/>
      <c r="BA9" s="45"/>
      <c r="BB9" s="45"/>
      <c r="BC9" s="45"/>
    </row>
    <row r="10" spans="1:55" ht="36.75" customHeight="1" x14ac:dyDescent="0.4">
      <c r="A10" s="4"/>
      <c r="B10" s="414" t="s">
        <v>196</v>
      </c>
      <c r="C10" s="414"/>
      <c r="D10" s="414"/>
      <c r="E10" s="417" t="s">
        <v>318</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0" t="s">
        <v>301</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B11" s="414"/>
      <c r="C11" s="414"/>
      <c r="D11" s="414"/>
      <c r="E11" s="45"/>
      <c r="F11" s="45"/>
      <c r="G11" s="46"/>
      <c r="I11" s="4"/>
      <c r="J11" s="4"/>
      <c r="K11" s="4"/>
      <c r="L11" s="4"/>
      <c r="M11" s="4"/>
      <c r="N11" s="4"/>
      <c r="O11" s="4"/>
      <c r="P11" s="4"/>
      <c r="Q11" s="55"/>
      <c r="R11" s="13"/>
      <c r="S11" s="4"/>
      <c r="T11" s="64"/>
      <c r="U11" s="65"/>
      <c r="V11" s="65"/>
      <c r="W11" s="65"/>
      <c r="X11" s="66"/>
      <c r="Y11" s="66"/>
      <c r="Z11" s="65"/>
      <c r="AA11" s="59"/>
      <c r="AH11" s="391" t="s">
        <v>255</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8.25" customHeight="1" x14ac:dyDescent="0.4">
      <c r="A12" s="45"/>
      <c r="B12" s="415" t="s">
        <v>102</v>
      </c>
      <c r="C12" s="373"/>
      <c r="D12" s="373"/>
      <c r="E12" s="374" t="s">
        <v>485</v>
      </c>
      <c r="F12" s="375"/>
      <c r="G12" s="375"/>
      <c r="H12" s="375"/>
      <c r="I12" s="375"/>
      <c r="J12" s="376"/>
      <c r="K12" s="377" t="s">
        <v>273</v>
      </c>
      <c r="L12" s="378"/>
      <c r="M12" s="379">
        <f>Deutsch!M12</f>
        <v>86911</v>
      </c>
      <c r="N12" s="380"/>
      <c r="O12" s="24" t="s">
        <v>189</v>
      </c>
      <c r="Q12" s="7"/>
      <c r="T12" s="372" t="str">
        <f>IF(AI12=1,int.!B7," ")</f>
        <v>Chefexpertin Sonja Stadler</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420" t="s">
        <v>103</v>
      </c>
      <c r="C14" s="420"/>
      <c r="D14" s="421"/>
      <c r="E14" s="337"/>
      <c r="F14" s="338"/>
      <c r="G14" s="338"/>
      <c r="H14" s="338"/>
      <c r="I14" s="338"/>
      <c r="J14" s="338"/>
      <c r="K14" s="338"/>
      <c r="L14" s="338"/>
      <c r="M14" s="338"/>
      <c r="N14" s="339"/>
      <c r="O14" s="24" t="s">
        <v>189</v>
      </c>
      <c r="P14" s="7"/>
      <c r="T14" s="372" t="str">
        <f>IF(AI14=1,int.!B9," ")</f>
        <v>OrTra Gesundheit und Soziales Freiburg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5"/>
      <c r="B15" s="45"/>
      <c r="C15" s="45"/>
      <c r="D15" s="4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12" t="s">
        <v>133</v>
      </c>
      <c r="B16" s="412"/>
      <c r="C16" s="412"/>
      <c r="D16" s="412"/>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12"/>
      <c r="B17" s="412"/>
      <c r="C17" s="412"/>
      <c r="D17" s="412"/>
      <c r="E17" s="45"/>
      <c r="F17" s="45"/>
      <c r="G17" s="46"/>
      <c r="I17" s="4"/>
      <c r="J17" s="4"/>
      <c r="K17" s="4"/>
      <c r="L17" s="4"/>
      <c r="M17" s="4"/>
      <c r="N17" s="4"/>
      <c r="O17" s="4"/>
      <c r="P17" s="4"/>
      <c r="Q17" s="55"/>
      <c r="R17" s="13"/>
      <c r="S17" s="4"/>
      <c r="T17" s="64"/>
      <c r="U17" s="65"/>
      <c r="V17" s="65"/>
      <c r="W17" s="65"/>
      <c r="X17" s="66"/>
      <c r="Y17" s="66"/>
      <c r="Z17" s="65"/>
      <c r="AA17" s="59"/>
      <c r="AH17" s="148"/>
      <c r="AI17" s="51"/>
      <c r="AJ17" s="45"/>
      <c r="AK17" s="45"/>
      <c r="AL17" s="45"/>
      <c r="AM17" s="45"/>
      <c r="AN17" s="45"/>
      <c r="AO17" s="45"/>
      <c r="AP17" s="45"/>
      <c r="AQ17" s="45"/>
      <c r="AR17" s="45"/>
      <c r="AS17" s="45"/>
      <c r="AT17" s="45"/>
      <c r="AU17" s="45"/>
      <c r="AV17" s="45"/>
      <c r="AW17" s="45"/>
      <c r="AX17" s="45"/>
      <c r="AY17" s="45"/>
      <c r="AZ17" s="45"/>
      <c r="BA17" s="45"/>
      <c r="BB17" s="45"/>
      <c r="BC17" s="45"/>
    </row>
    <row r="18" spans="1:55" ht="36" customHeight="1" x14ac:dyDescent="0.4">
      <c r="A18" s="45"/>
      <c r="B18" s="419" t="s">
        <v>105</v>
      </c>
      <c r="C18" s="419"/>
      <c r="D18" s="419"/>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416" t="s">
        <v>246</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73" t="s">
        <v>73</v>
      </c>
      <c r="C20" s="49"/>
      <c r="D20" s="15"/>
      <c r="E20" s="15"/>
      <c r="F20" s="15"/>
      <c r="G20" s="15"/>
      <c r="H20" s="15"/>
      <c r="I20" s="15"/>
      <c r="J20" s="15"/>
      <c r="K20" s="15"/>
      <c r="L20" s="15"/>
      <c r="M20" s="15"/>
      <c r="N20" s="15"/>
      <c r="O20" s="15"/>
      <c r="AH20" s="416"/>
      <c r="AI20" s="51"/>
      <c r="AJ20" s="44"/>
      <c r="AK20" s="44"/>
      <c r="AL20" s="44"/>
      <c r="AM20" s="44"/>
      <c r="AN20" s="44"/>
      <c r="AO20" s="44"/>
      <c r="AP20" s="44"/>
      <c r="AQ20" s="44"/>
      <c r="AR20" s="44"/>
      <c r="AS20" s="44"/>
      <c r="AT20" s="44"/>
      <c r="AU20" s="44"/>
      <c r="AV20" s="44"/>
      <c r="AW20" s="44"/>
      <c r="AX20" s="44"/>
      <c r="AY20" s="44"/>
      <c r="AZ20" s="44"/>
      <c r="BA20" s="44"/>
      <c r="BB20" s="44"/>
      <c r="BC20" s="44"/>
    </row>
    <row r="21" spans="1:55" ht="36.75" customHeight="1" x14ac:dyDescent="0.3">
      <c r="B21" s="56" t="s">
        <v>74</v>
      </c>
      <c r="C21" s="14"/>
      <c r="E21" s="337"/>
      <c r="F21" s="338"/>
      <c r="G21" s="338"/>
      <c r="H21" s="338"/>
      <c r="I21" s="338"/>
      <c r="J21" s="338"/>
      <c r="K21" s="338"/>
      <c r="L21" s="338"/>
      <c r="M21" s="338"/>
      <c r="N21" s="339"/>
      <c r="O21" s="24" t="s">
        <v>189</v>
      </c>
      <c r="P21" s="7"/>
      <c r="R21" s="13"/>
      <c r="S21" s="4"/>
      <c r="T21" s="39"/>
      <c r="U21" s="4"/>
      <c r="V21" s="4"/>
      <c r="W21" s="4"/>
      <c r="X21" s="5"/>
      <c r="Y21" s="5"/>
      <c r="Z21" s="4"/>
      <c r="AH21" s="418" t="s">
        <v>123</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418"/>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93" t="s">
        <v>75</v>
      </c>
      <c r="C23" s="13"/>
      <c r="D23" s="11"/>
      <c r="E23" s="11"/>
      <c r="F23" s="11"/>
      <c r="G23" s="11"/>
      <c r="H23" s="11"/>
      <c r="I23" s="11"/>
      <c r="J23" s="11"/>
      <c r="K23" s="11"/>
      <c r="L23" s="11"/>
      <c r="M23" s="11"/>
      <c r="N23" s="11"/>
      <c r="O23" s="11"/>
      <c r="S23" s="29"/>
      <c r="T23" s="352" t="str">
        <f>IF(AI23=1,"Notfalltelefon"," ")</f>
        <v xml:space="preserve"> </v>
      </c>
      <c r="U23" s="352"/>
      <c r="V23" s="352"/>
      <c r="W23" s="352"/>
      <c r="X23" s="352"/>
      <c r="Y23" s="352"/>
      <c r="Z23" s="352"/>
      <c r="AA23" s="352"/>
      <c r="AH23" s="149" t="s">
        <v>86</v>
      </c>
      <c r="AI23" s="82"/>
    </row>
    <row r="24" spans="1:55" ht="36.75" customHeight="1" x14ac:dyDescent="0.3">
      <c r="B24" s="56" t="s">
        <v>76</v>
      </c>
      <c r="C24" s="14"/>
      <c r="D24" s="14"/>
      <c r="E24" s="337"/>
      <c r="F24" s="338"/>
      <c r="G24" s="338"/>
      <c r="H24" s="338"/>
      <c r="I24" s="338"/>
      <c r="J24" s="338"/>
      <c r="K24" s="338"/>
      <c r="L24" s="338"/>
      <c r="M24" s="338"/>
      <c r="N24" s="339"/>
      <c r="O24" s="24" t="s">
        <v>189</v>
      </c>
      <c r="P24" s="7"/>
      <c r="S24" s="29"/>
      <c r="T24" s="364" t="str">
        <f>IF(AI23=1,int.!C7," ")</f>
        <v xml:space="preserve"> </v>
      </c>
      <c r="U24" s="364"/>
      <c r="V24" s="364"/>
      <c r="W24" s="364"/>
      <c r="X24" s="364"/>
      <c r="Y24" s="364"/>
      <c r="Z24" s="364"/>
      <c r="AA24" s="364"/>
      <c r="AB24" s="29"/>
      <c r="AC24" s="29"/>
      <c r="AD24" s="29"/>
      <c r="AE24" s="29"/>
      <c r="AF24" s="29"/>
      <c r="AG24" s="29"/>
      <c r="AH24" s="345" t="s">
        <v>87</v>
      </c>
      <c r="AI24" s="82"/>
    </row>
    <row r="25" spans="1:55" ht="12.75" customHeight="1" x14ac:dyDescent="0.3">
      <c r="A25" s="45"/>
      <c r="B25" s="45"/>
      <c r="C25" s="45"/>
      <c r="D25" s="45"/>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6.75" customHeight="1" x14ac:dyDescent="0.3">
      <c r="B26" s="434" t="s">
        <v>142</v>
      </c>
      <c r="C26" s="434"/>
      <c r="D26" s="434"/>
      <c r="E26" s="337"/>
      <c r="F26" s="338"/>
      <c r="G26" s="338"/>
      <c r="H26" s="338"/>
      <c r="I26" s="338"/>
      <c r="J26" s="338"/>
      <c r="K26" s="338"/>
      <c r="L26" s="338"/>
      <c r="M26" s="338"/>
      <c r="N26" s="339"/>
      <c r="O26" s="24" t="s">
        <v>189</v>
      </c>
      <c r="P26" s="7"/>
      <c r="T26" s="39"/>
      <c r="U26" s="4"/>
      <c r="V26" s="4"/>
      <c r="W26" s="4"/>
      <c r="X26" s="5"/>
      <c r="Y26" s="5"/>
      <c r="Z26" s="4"/>
      <c r="AH26" s="423" t="s">
        <v>124</v>
      </c>
      <c r="AI26" s="51"/>
    </row>
    <row r="27" spans="1:55" ht="12.75" customHeight="1" x14ac:dyDescent="0.3">
      <c r="A27" s="45"/>
      <c r="B27" s="434"/>
      <c r="C27" s="434"/>
      <c r="D27" s="434"/>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423"/>
      <c r="AI27" s="51"/>
      <c r="AJ27" s="45"/>
      <c r="AK27" s="45"/>
      <c r="AL27" s="45"/>
      <c r="AM27" s="45"/>
      <c r="AN27" s="45"/>
      <c r="AO27" s="45"/>
      <c r="AP27" s="45"/>
      <c r="AQ27" s="45"/>
      <c r="AR27" s="45"/>
      <c r="AS27" s="45"/>
      <c r="AT27" s="45"/>
      <c r="AU27" s="45"/>
      <c r="AV27" s="45"/>
      <c r="AW27" s="45"/>
      <c r="AX27" s="45"/>
      <c r="AY27" s="45"/>
      <c r="AZ27" s="45"/>
      <c r="BA27" s="45"/>
      <c r="BB27" s="45"/>
      <c r="BC27" s="45"/>
    </row>
    <row r="28" spans="1:55" ht="36" customHeight="1" x14ac:dyDescent="0.3">
      <c r="B28" s="56" t="s">
        <v>77</v>
      </c>
      <c r="C28" s="14"/>
      <c r="D28" s="14"/>
      <c r="E28" s="341"/>
      <c r="F28" s="342"/>
      <c r="G28" s="343"/>
      <c r="H28" s="435" t="s">
        <v>106</v>
      </c>
      <c r="I28" s="436"/>
      <c r="J28" s="341"/>
      <c r="K28" s="342"/>
      <c r="L28" s="342"/>
      <c r="M28" s="342"/>
      <c r="N28" s="343"/>
      <c r="O28" s="24" t="s">
        <v>189</v>
      </c>
      <c r="T28" s="424" t="s">
        <v>118</v>
      </c>
      <c r="U28" s="425"/>
      <c r="V28" s="425"/>
      <c r="W28" s="425"/>
      <c r="X28" s="425"/>
      <c r="Y28" s="425"/>
      <c r="Z28" s="425"/>
      <c r="AA28" s="425"/>
      <c r="AB28" s="425"/>
      <c r="AC28" s="425"/>
      <c r="AD28" s="425"/>
      <c r="AE28" s="425"/>
      <c r="AF28" s="425"/>
      <c r="AG28" s="426"/>
      <c r="AH28" s="423"/>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423"/>
      <c r="AI29" s="51"/>
      <c r="AJ29" s="45"/>
      <c r="AK29" s="45"/>
      <c r="AL29" s="45"/>
      <c r="AM29" s="45"/>
      <c r="AN29" s="45"/>
      <c r="AO29" s="45"/>
      <c r="AP29" s="45"/>
      <c r="AQ29" s="45"/>
      <c r="AR29" s="45"/>
      <c r="AS29" s="45"/>
      <c r="AT29" s="45"/>
      <c r="AU29" s="45"/>
      <c r="AV29" s="45"/>
      <c r="AW29" s="45"/>
      <c r="AX29" s="45"/>
      <c r="AY29" s="45"/>
      <c r="AZ29" s="45"/>
      <c r="BA29" s="45"/>
      <c r="BB29" s="45"/>
      <c r="BC29" s="45"/>
    </row>
    <row r="30" spans="1:55" ht="36.75" customHeight="1" x14ac:dyDescent="0.2">
      <c r="B30" s="433" t="s">
        <v>78</v>
      </c>
      <c r="C30" s="433"/>
      <c r="D30" s="433"/>
      <c r="E30" s="337"/>
      <c r="F30" s="338"/>
      <c r="G30" s="338"/>
      <c r="H30" s="338"/>
      <c r="I30" s="338"/>
      <c r="J30" s="338"/>
      <c r="K30" s="338"/>
      <c r="L30" s="338"/>
      <c r="M30" s="338"/>
      <c r="N30" s="339"/>
      <c r="O30" s="24" t="s">
        <v>189</v>
      </c>
      <c r="P30" s="7"/>
      <c r="T30" s="349" t="str">
        <f>int.!B17</f>
        <v>s.stadler@ortrafr.ch</v>
      </c>
      <c r="U30" s="350"/>
      <c r="V30" s="350"/>
      <c r="W30" s="350"/>
      <c r="X30" s="350"/>
      <c r="Y30" s="350"/>
      <c r="Z30" s="350"/>
      <c r="AA30" s="350"/>
      <c r="AB30" s="353" t="str">
        <f>int.!B17</f>
        <v>s.stadler@ortrafr.ch</v>
      </c>
      <c r="AC30" s="354"/>
      <c r="AD30" s="354"/>
      <c r="AE30" s="354"/>
      <c r="AF30" s="354"/>
      <c r="AG30" s="354"/>
      <c r="AH30" s="423"/>
      <c r="AI30" s="51"/>
    </row>
    <row r="31" spans="1:55" ht="12.75" customHeight="1" x14ac:dyDescent="0.35">
      <c r="A31" s="45"/>
      <c r="B31" s="433"/>
      <c r="C31" s="433"/>
      <c r="D31" s="433"/>
      <c r="E31" s="45"/>
      <c r="F31" s="45"/>
      <c r="G31" s="46"/>
      <c r="I31" s="4"/>
      <c r="J31" s="4"/>
      <c r="K31" s="4"/>
      <c r="L31" s="4"/>
      <c r="M31" s="4"/>
      <c r="N31" s="4"/>
      <c r="O31" s="4"/>
      <c r="P31" s="4"/>
      <c r="Q31" s="55"/>
      <c r="R31" s="13"/>
      <c r="S31" s="4"/>
      <c r="T31" s="146"/>
      <c r="U31" s="25"/>
      <c r="V31" s="25"/>
      <c r="W31" s="25"/>
      <c r="X31" s="25"/>
      <c r="Y31" s="25"/>
      <c r="Z31" s="25"/>
      <c r="AA31" s="25"/>
      <c r="AB31" s="351" t="s">
        <v>262</v>
      </c>
      <c r="AC31" s="351"/>
      <c r="AD31" s="351"/>
      <c r="AE31" s="351"/>
      <c r="AF31" s="351"/>
      <c r="AG31" s="351"/>
      <c r="AH31" s="422" t="s">
        <v>125</v>
      </c>
      <c r="AI31" s="51"/>
      <c r="AJ31" s="45"/>
      <c r="AK31" s="45"/>
      <c r="AL31" s="45"/>
      <c r="AM31" s="45"/>
      <c r="AN31" s="45"/>
      <c r="AO31" s="45"/>
      <c r="AP31" s="45"/>
      <c r="AQ31" s="45"/>
      <c r="AR31" s="45"/>
      <c r="AS31" s="45"/>
      <c r="AT31" s="45"/>
      <c r="AU31" s="45"/>
      <c r="AV31" s="45"/>
      <c r="AW31" s="45"/>
      <c r="AX31" s="45"/>
      <c r="AY31" s="45"/>
      <c r="AZ31" s="45"/>
      <c r="BA31" s="45"/>
      <c r="BB31" s="45"/>
      <c r="BC31" s="45"/>
    </row>
    <row r="32" spans="1:55" ht="36" customHeight="1" x14ac:dyDescent="0.2">
      <c r="B32" s="433" t="s">
        <v>194</v>
      </c>
      <c r="C32" s="433"/>
      <c r="D32" s="433"/>
      <c r="E32" s="341"/>
      <c r="F32" s="342"/>
      <c r="G32" s="342"/>
      <c r="H32" s="342"/>
      <c r="I32" s="342"/>
      <c r="J32" s="342"/>
      <c r="K32" s="342"/>
      <c r="L32" s="342"/>
      <c r="M32" s="342"/>
      <c r="N32" s="343"/>
      <c r="O32" s="24" t="s">
        <v>189</v>
      </c>
      <c r="P32" s="96"/>
      <c r="T32" s="352" t="str">
        <f>IF(AI32=1,"Téléphone d'urgence"," ")</f>
        <v>Téléphone d'urgence</v>
      </c>
      <c r="U32" s="352"/>
      <c r="V32" s="352"/>
      <c r="W32" s="352"/>
      <c r="X32" s="352"/>
      <c r="Y32" s="352"/>
      <c r="Z32" s="352"/>
      <c r="AA32" s="352"/>
      <c r="AB32" s="351"/>
      <c r="AC32" s="351"/>
      <c r="AD32" s="351"/>
      <c r="AE32" s="351"/>
      <c r="AF32" s="351"/>
      <c r="AG32" s="351"/>
      <c r="AH32" s="422"/>
      <c r="AI32" s="51">
        <f>COUNTIF(int.!B15,"*")</f>
        <v>1</v>
      </c>
    </row>
    <row r="33" spans="1:55" ht="33" customHeight="1" x14ac:dyDescent="0.2">
      <c r="B33" s="433"/>
      <c r="C33" s="433"/>
      <c r="D33" s="433"/>
      <c r="E33" s="430" t="s">
        <v>254</v>
      </c>
      <c r="F33" s="430"/>
      <c r="G33" s="430"/>
      <c r="H33" s="430"/>
      <c r="I33" s="430"/>
      <c r="J33" s="430"/>
      <c r="K33" s="430"/>
      <c r="L33" s="430"/>
      <c r="M33" s="430"/>
      <c r="N33" s="430"/>
      <c r="O33" s="69"/>
      <c r="P33" s="69"/>
      <c r="R33" s="107"/>
      <c r="T33" s="364" t="str">
        <f>IF(AI32=1,int.!B15," ")</f>
        <v>079 581 77 12</v>
      </c>
      <c r="U33" s="364"/>
      <c r="V33" s="364"/>
      <c r="W33" s="364"/>
      <c r="X33" s="364"/>
      <c r="Y33" s="364"/>
      <c r="Z33" s="364"/>
      <c r="AA33" s="364"/>
      <c r="AH33" s="361" t="s">
        <v>247</v>
      </c>
    </row>
    <row r="34" spans="1:55" ht="15.75"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361"/>
      <c r="AJ34" s="45"/>
      <c r="AK34" s="45"/>
      <c r="AL34" s="45"/>
      <c r="AM34" s="45"/>
      <c r="AN34" s="45"/>
      <c r="AO34" s="45"/>
      <c r="AP34" s="45"/>
      <c r="AQ34" s="45"/>
      <c r="AR34" s="45"/>
      <c r="AS34" s="45"/>
      <c r="AT34" s="45"/>
      <c r="AU34" s="45"/>
      <c r="AV34" s="45"/>
      <c r="AW34" s="45"/>
      <c r="AX34" s="45"/>
      <c r="AY34" s="45"/>
      <c r="AZ34" s="45"/>
      <c r="BA34" s="45"/>
      <c r="BB34" s="45"/>
      <c r="BC34" s="45"/>
    </row>
    <row r="35" spans="1:55" ht="246" customHeight="1" x14ac:dyDescent="0.2">
      <c r="B35" s="431" t="s">
        <v>150</v>
      </c>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151"/>
    </row>
    <row r="36" spans="1:55" s="20" customFormat="1" ht="30" customHeight="1" x14ac:dyDescent="0.25">
      <c r="A36" s="19"/>
      <c r="B36" s="355" t="s">
        <v>179</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180</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181</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198</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182</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357" t="s">
        <v>183</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45" customHeight="1" x14ac:dyDescent="0.3">
      <c r="A43" s="23"/>
      <c r="B43" s="401" t="s">
        <v>184</v>
      </c>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2.75" customHeight="1" x14ac:dyDescent="0.3">
      <c r="A44" s="23"/>
      <c r="B44" s="401" t="s">
        <v>185</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151</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439" t="s">
        <v>79</v>
      </c>
      <c r="C48" s="439"/>
      <c r="D48" s="439"/>
      <c r="E48" s="439"/>
      <c r="F48" s="439"/>
      <c r="G48" s="439"/>
      <c r="H48" s="439"/>
      <c r="I48" s="439"/>
      <c r="J48" s="439"/>
      <c r="K48" s="439"/>
      <c r="L48" s="439"/>
      <c r="M48" s="439"/>
      <c r="N48" s="439"/>
      <c r="O48" s="439"/>
      <c r="Q48" s="440" t="s">
        <v>80</v>
      </c>
      <c r="R48" s="440"/>
      <c r="S48" s="440"/>
      <c r="T48" s="440"/>
      <c r="U48" s="440"/>
      <c r="V48" s="440"/>
      <c r="W48" s="440"/>
      <c r="X48" s="440"/>
      <c r="Y48" s="440"/>
      <c r="Z48" s="440"/>
      <c r="AA48" s="440"/>
      <c r="AB48" s="440"/>
      <c r="AC48" s="440"/>
      <c r="AD48" s="440"/>
      <c r="AE48" s="440"/>
      <c r="AF48" s="440"/>
      <c r="AG48" s="440"/>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439"/>
      <c r="C49" s="439"/>
      <c r="D49" s="439"/>
      <c r="E49" s="439"/>
      <c r="F49" s="439"/>
      <c r="G49" s="439"/>
      <c r="H49" s="439"/>
      <c r="I49" s="439"/>
      <c r="J49" s="439"/>
      <c r="K49" s="439"/>
      <c r="L49" s="439"/>
      <c r="M49" s="439"/>
      <c r="N49" s="439"/>
      <c r="O49" s="439"/>
      <c r="Q49" s="440"/>
      <c r="R49" s="440"/>
      <c r="S49" s="440"/>
      <c r="T49" s="440"/>
      <c r="U49" s="440"/>
      <c r="V49" s="440"/>
      <c r="W49" s="440"/>
      <c r="X49" s="440"/>
      <c r="Y49" s="440"/>
      <c r="Z49" s="440"/>
      <c r="AA49" s="440"/>
      <c r="AB49" s="440"/>
      <c r="AC49" s="440"/>
      <c r="AD49" s="440"/>
      <c r="AE49" s="440"/>
      <c r="AF49" s="440"/>
      <c r="AG49" s="440"/>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439"/>
      <c r="C50" s="439"/>
      <c r="D50" s="439"/>
      <c r="E50" s="439"/>
      <c r="F50" s="439"/>
      <c r="G50" s="439"/>
      <c r="H50" s="439"/>
      <c r="I50" s="439"/>
      <c r="J50" s="439"/>
      <c r="K50" s="439"/>
      <c r="L50" s="439"/>
      <c r="M50" s="439"/>
      <c r="N50" s="439"/>
      <c r="O50" s="439"/>
      <c r="Q50" s="440"/>
      <c r="R50" s="440"/>
      <c r="S50" s="440"/>
      <c r="T50" s="440"/>
      <c r="U50" s="440"/>
      <c r="V50" s="440"/>
      <c r="W50" s="440"/>
      <c r="X50" s="440"/>
      <c r="Y50" s="440"/>
      <c r="Z50" s="440"/>
      <c r="AA50" s="440"/>
      <c r="AB50" s="440"/>
      <c r="AC50" s="440"/>
      <c r="AD50" s="440"/>
      <c r="AE50" s="440"/>
      <c r="AF50" s="440"/>
      <c r="AG50" s="440"/>
      <c r="AH50" s="275" t="s">
        <v>122</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6" t="s">
        <v>84</v>
      </c>
      <c r="C52" s="277"/>
      <c r="D52" s="278" t="str">
        <f>S149</f>
        <v>X</v>
      </c>
      <c r="E52" s="279"/>
      <c r="F52" s="280"/>
      <c r="G52" s="287" t="str">
        <f>IF(AM145&gt;0,"Erreur dans le tableau"," ")</f>
        <v>Erreur dans le tableau</v>
      </c>
      <c r="H52" s="288"/>
      <c r="I52" s="288"/>
      <c r="J52" s="288"/>
      <c r="K52" s="288"/>
      <c r="L52" s="288"/>
      <c r="M52" s="288"/>
      <c r="N52" s="288"/>
      <c r="O52" s="288"/>
      <c r="P52" s="23"/>
      <c r="Q52" s="161"/>
      <c r="R52" s="162" t="s">
        <v>81</v>
      </c>
      <c r="T52" s="26"/>
      <c r="U52" s="26"/>
      <c r="V52" s="54" t="s">
        <v>82</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6"/>
      <c r="C53" s="277"/>
      <c r="D53" s="281"/>
      <c r="E53" s="282"/>
      <c r="F53" s="283"/>
      <c r="G53" s="287"/>
      <c r="H53" s="288"/>
      <c r="I53" s="288"/>
      <c r="J53" s="288"/>
      <c r="K53" s="288"/>
      <c r="L53" s="288"/>
      <c r="M53" s="288"/>
      <c r="N53" s="288"/>
      <c r="O53" s="288"/>
      <c r="P53" s="429" t="s">
        <v>236</v>
      </c>
      <c r="Q53" s="429"/>
      <c r="R53" s="429"/>
      <c r="S53" s="429"/>
      <c r="T53" s="427" t="s">
        <v>234</v>
      </c>
      <c r="U53" s="427"/>
      <c r="V53" s="428"/>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6"/>
      <c r="C54" s="277"/>
      <c r="D54" s="281"/>
      <c r="E54" s="282"/>
      <c r="F54" s="283"/>
      <c r="G54" s="287"/>
      <c r="H54" s="288"/>
      <c r="I54" s="288"/>
      <c r="J54" s="288"/>
      <c r="K54" s="288"/>
      <c r="L54" s="288"/>
      <c r="M54" s="288"/>
      <c r="N54" s="288"/>
      <c r="O54" s="288"/>
      <c r="Q54" s="358" t="s">
        <v>83</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276"/>
      <c r="C55" s="277"/>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5">
      <c r="H56" s="437" t="s">
        <v>235</v>
      </c>
      <c r="I56" s="437"/>
      <c r="J56" s="437"/>
      <c r="K56" s="437"/>
      <c r="Q56" s="299"/>
      <c r="R56" s="300"/>
      <c r="S56" s="300"/>
      <c r="T56" s="300"/>
      <c r="U56" s="301"/>
      <c r="W56" s="292"/>
      <c r="X56" s="293"/>
      <c r="Y56" s="293"/>
      <c r="Z56" s="293"/>
      <c r="AA56" s="293"/>
      <c r="AB56" s="293"/>
      <c r="AC56" s="293"/>
      <c r="AD56" s="293"/>
      <c r="AE56" s="293"/>
      <c r="AF56" s="293"/>
      <c r="AG56" s="294"/>
      <c r="AH56" s="275"/>
    </row>
    <row r="57" spans="1:55" ht="24" customHeight="1" x14ac:dyDescent="0.3">
      <c r="C57" s="298" t="s">
        <v>104</v>
      </c>
      <c r="D57" s="298"/>
      <c r="E57" s="298"/>
      <c r="F57" s="298"/>
      <c r="G57" s="298"/>
      <c r="H57" s="302"/>
      <c r="I57" s="161"/>
      <c r="J57" s="162" t="s">
        <v>81</v>
      </c>
      <c r="K57" s="4"/>
      <c r="W57" s="292"/>
      <c r="X57" s="293"/>
      <c r="Y57" s="293"/>
      <c r="Z57" s="293"/>
      <c r="AA57" s="293"/>
      <c r="AB57" s="293"/>
      <c r="AC57" s="293"/>
      <c r="AD57" s="293"/>
      <c r="AE57" s="293"/>
      <c r="AF57" s="293"/>
      <c r="AG57" s="294"/>
      <c r="AH57" s="275"/>
    </row>
    <row r="58" spans="1:55" ht="40.5" customHeight="1" thickBot="1" x14ac:dyDescent="0.35">
      <c r="A58" s="27"/>
      <c r="B58" s="27" t="s">
        <v>257</v>
      </c>
      <c r="C58" s="4"/>
      <c r="D58" s="4"/>
      <c r="E58" s="4"/>
      <c r="F58" s="4"/>
      <c r="G58" s="4"/>
      <c r="H58" s="4"/>
      <c r="Q58" s="58"/>
      <c r="R58" s="58"/>
      <c r="S58" s="58"/>
      <c r="T58" s="58"/>
      <c r="U58" s="58"/>
      <c r="V58" s="58"/>
      <c r="W58" s="295"/>
      <c r="X58" s="296"/>
      <c r="Y58" s="296"/>
      <c r="Z58" s="296"/>
      <c r="AA58" s="296"/>
      <c r="AB58" s="296"/>
      <c r="AC58" s="296"/>
      <c r="AD58" s="296"/>
      <c r="AE58" s="296"/>
      <c r="AF58" s="296"/>
      <c r="AG58" s="297"/>
      <c r="AH58" s="308" t="s">
        <v>276</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438" t="s">
        <v>132</v>
      </c>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11" t="s">
        <v>199</v>
      </c>
      <c r="C62" s="411"/>
      <c r="D62" s="411"/>
      <c r="E62" s="411"/>
      <c r="F62" s="411"/>
      <c r="G62" s="411"/>
      <c r="H62" s="411"/>
      <c r="I62" s="411"/>
      <c r="J62" s="411"/>
      <c r="K62" s="411"/>
      <c r="L62" s="411"/>
      <c r="AH62" s="308"/>
    </row>
    <row r="63" spans="1:55" ht="33" customHeight="1" x14ac:dyDescent="0.2">
      <c r="B63" s="315" t="str">
        <f>IF(E24="","",E24)</f>
        <v/>
      </c>
      <c r="C63" s="316"/>
      <c r="D63" s="316"/>
      <c r="E63" s="316"/>
      <c r="F63" s="316"/>
      <c r="G63" s="316"/>
      <c r="H63" s="316"/>
      <c r="I63" s="316"/>
      <c r="J63" s="316"/>
      <c r="K63" s="316"/>
      <c r="L63" s="317"/>
      <c r="M63" s="318" t="s">
        <v>256</v>
      </c>
      <c r="N63" s="246"/>
      <c r="O63" s="246"/>
      <c r="P63" s="246"/>
      <c r="Q63" s="246"/>
      <c r="R63" s="246"/>
      <c r="S63" s="246"/>
      <c r="T63" s="246"/>
      <c r="U63" s="246"/>
      <c r="V63" s="246"/>
      <c r="W63" s="246"/>
      <c r="X63" s="246"/>
      <c r="Y63" s="246"/>
      <c r="Z63" s="246"/>
      <c r="AA63" s="246"/>
      <c r="AB63" s="246"/>
      <c r="AC63" s="246"/>
      <c r="AD63" s="246"/>
      <c r="AE63" s="246"/>
      <c r="AF63" s="246"/>
      <c r="AG63" s="246"/>
      <c r="AH63" s="308"/>
    </row>
    <row r="64" spans="1:55" ht="15" customHeight="1" x14ac:dyDescent="0.2">
      <c r="AH64" s="308"/>
    </row>
    <row r="65" spans="1:253" ht="71.25" customHeight="1" x14ac:dyDescent="0.2">
      <c r="B65" s="319" t="s">
        <v>121</v>
      </c>
      <c r="C65" s="320"/>
      <c r="D65" s="320"/>
      <c r="E65" s="320"/>
      <c r="F65" s="320"/>
      <c r="G65" s="320"/>
      <c r="H65" s="320"/>
      <c r="I65" s="320"/>
      <c r="J65" s="320"/>
      <c r="K65" s="320"/>
      <c r="L65" s="321"/>
      <c r="M65" s="232" t="s">
        <v>88</v>
      </c>
      <c r="N65" s="235" t="s">
        <v>119</v>
      </c>
      <c r="O65" s="235" t="s">
        <v>152</v>
      </c>
      <c r="P65" s="235" t="s">
        <v>119</v>
      </c>
      <c r="Q65" s="235" t="s">
        <v>89</v>
      </c>
      <c r="R65" s="311" t="s">
        <v>120</v>
      </c>
      <c r="S65" s="311" t="s">
        <v>90</v>
      </c>
      <c r="T65" s="311" t="s">
        <v>120</v>
      </c>
      <c r="U65" s="311" t="s">
        <v>91</v>
      </c>
      <c r="V65" s="311" t="s">
        <v>120</v>
      </c>
      <c r="W65" s="327" t="s">
        <v>92</v>
      </c>
      <c r="X65" s="393" t="s">
        <v>484</v>
      </c>
      <c r="Y65" s="394"/>
      <c r="Z65" s="394"/>
      <c r="AA65" s="394"/>
      <c r="AB65" s="394"/>
      <c r="AC65" s="394"/>
      <c r="AD65" s="394"/>
      <c r="AE65" s="394"/>
      <c r="AF65" s="394"/>
      <c r="AG65" s="394"/>
      <c r="AH65" s="308"/>
    </row>
    <row r="66" spans="1:253"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330" t="s">
        <v>93</v>
      </c>
      <c r="Y66" s="331"/>
      <c r="Z66" s="331"/>
      <c r="AA66" s="331"/>
      <c r="AB66" s="331"/>
      <c r="AC66" s="331"/>
      <c r="AD66" s="331"/>
      <c r="AE66" s="331"/>
      <c r="AF66" s="331"/>
      <c r="AG66" s="332"/>
      <c r="AH66" s="175" t="s">
        <v>244</v>
      </c>
    </row>
    <row r="67" spans="1:253" ht="20.25" customHeight="1" x14ac:dyDescent="0.2">
      <c r="B67" s="402" t="s">
        <v>259</v>
      </c>
      <c r="C67" s="403"/>
      <c r="D67" s="403"/>
      <c r="E67" s="403"/>
      <c r="F67" s="403"/>
      <c r="G67" s="403"/>
      <c r="H67" s="403"/>
      <c r="I67" s="403"/>
      <c r="J67" s="403"/>
      <c r="K67" s="403"/>
      <c r="L67" s="404"/>
      <c r="M67" s="233"/>
      <c r="N67" s="236"/>
      <c r="O67" s="236"/>
      <c r="P67" s="236"/>
      <c r="Q67" s="236"/>
      <c r="R67" s="312"/>
      <c r="S67" s="312"/>
      <c r="T67" s="312"/>
      <c r="U67" s="312"/>
      <c r="V67" s="312"/>
      <c r="W67" s="328"/>
      <c r="X67" s="223" t="s">
        <v>258</v>
      </c>
      <c r="Y67" s="224"/>
      <c r="Z67" s="224"/>
      <c r="AA67" s="224"/>
      <c r="AB67" s="224"/>
      <c r="AC67" s="224"/>
      <c r="AD67" s="224"/>
      <c r="AE67" s="224"/>
      <c r="AF67" s="224"/>
      <c r="AG67" s="225"/>
      <c r="AH67" s="395" t="s">
        <v>283</v>
      </c>
    </row>
    <row r="68" spans="1:253" ht="20.25" customHeight="1" x14ac:dyDescent="0.2">
      <c r="A68" s="24"/>
      <c r="B68" s="405"/>
      <c r="C68" s="406"/>
      <c r="D68" s="406"/>
      <c r="E68" s="406"/>
      <c r="F68" s="406"/>
      <c r="G68" s="406"/>
      <c r="H68" s="406"/>
      <c r="I68" s="406"/>
      <c r="J68" s="406"/>
      <c r="K68" s="406"/>
      <c r="L68" s="407"/>
      <c r="M68" s="233"/>
      <c r="N68" s="236"/>
      <c r="O68" s="236"/>
      <c r="P68" s="236"/>
      <c r="Q68" s="236"/>
      <c r="R68" s="312"/>
      <c r="S68" s="312"/>
      <c r="T68" s="312"/>
      <c r="U68" s="312"/>
      <c r="V68" s="312"/>
      <c r="W68" s="328"/>
      <c r="X68" s="226"/>
      <c r="Y68" s="227"/>
      <c r="Z68" s="227"/>
      <c r="AA68" s="227"/>
      <c r="AB68" s="227"/>
      <c r="AC68" s="227"/>
      <c r="AD68" s="227"/>
      <c r="AE68" s="227"/>
      <c r="AF68" s="227"/>
      <c r="AG68" s="228"/>
      <c r="AH68" s="396"/>
      <c r="AI68" s="24"/>
      <c r="AJ68" s="24"/>
      <c r="AK68" s="24"/>
      <c r="AL68" s="24"/>
      <c r="AM68" s="24"/>
      <c r="AN68" s="24"/>
      <c r="AO68" s="24"/>
      <c r="AP68" s="24"/>
      <c r="AQ68" s="24"/>
      <c r="AR68" s="24"/>
      <c r="AS68" s="24"/>
      <c r="AT68" s="24"/>
      <c r="AU68" s="24"/>
      <c r="AV68" s="24"/>
      <c r="AW68" s="24"/>
      <c r="AX68" s="24"/>
      <c r="AY68" s="24"/>
      <c r="AZ68" s="24"/>
      <c r="BA68" s="24"/>
      <c r="BB68" s="24"/>
      <c r="BC68" s="24"/>
    </row>
    <row r="69" spans="1:253" ht="20.25" customHeight="1" x14ac:dyDescent="0.2">
      <c r="A69" s="24"/>
      <c r="B69" s="405"/>
      <c r="C69" s="406"/>
      <c r="D69" s="406"/>
      <c r="E69" s="406"/>
      <c r="F69" s="406"/>
      <c r="G69" s="406"/>
      <c r="H69" s="406"/>
      <c r="I69" s="406"/>
      <c r="J69" s="406"/>
      <c r="K69" s="406"/>
      <c r="L69" s="407"/>
      <c r="M69" s="233"/>
      <c r="N69" s="236"/>
      <c r="O69" s="236"/>
      <c r="P69" s="236"/>
      <c r="Q69" s="236"/>
      <c r="R69" s="312"/>
      <c r="S69" s="312"/>
      <c r="T69" s="312"/>
      <c r="U69" s="312"/>
      <c r="V69" s="312"/>
      <c r="W69" s="328"/>
      <c r="X69" s="226"/>
      <c r="Y69" s="227"/>
      <c r="Z69" s="227"/>
      <c r="AA69" s="227"/>
      <c r="AB69" s="227"/>
      <c r="AC69" s="227"/>
      <c r="AD69" s="227"/>
      <c r="AE69" s="227"/>
      <c r="AF69" s="227"/>
      <c r="AG69" s="228"/>
      <c r="AH69" s="397" t="s">
        <v>284</v>
      </c>
      <c r="AI69" s="24"/>
      <c r="AJ69" s="24"/>
      <c r="AK69" s="24"/>
      <c r="AL69" s="24"/>
      <c r="AM69" s="24"/>
      <c r="AN69" s="24"/>
      <c r="AO69" s="24"/>
      <c r="AP69" s="24"/>
      <c r="AQ69" s="24"/>
      <c r="AR69" s="24"/>
      <c r="AS69" s="24"/>
      <c r="AT69" s="24"/>
      <c r="AU69" s="24"/>
      <c r="AV69" s="24"/>
      <c r="AW69" s="24"/>
      <c r="AX69" s="24"/>
      <c r="AY69" s="24"/>
      <c r="AZ69" s="24"/>
      <c r="BA69" s="24"/>
      <c r="BB69" s="24"/>
      <c r="BC69" s="24"/>
    </row>
    <row r="70" spans="1:253" ht="20.25" customHeight="1" x14ac:dyDescent="0.2">
      <c r="A70" s="24"/>
      <c r="B70" s="405"/>
      <c r="C70" s="406"/>
      <c r="D70" s="406"/>
      <c r="E70" s="406"/>
      <c r="F70" s="406"/>
      <c r="G70" s="406"/>
      <c r="H70" s="406"/>
      <c r="I70" s="406"/>
      <c r="J70" s="406"/>
      <c r="K70" s="406"/>
      <c r="L70" s="407"/>
      <c r="M70" s="233"/>
      <c r="N70" s="236"/>
      <c r="O70" s="236"/>
      <c r="P70" s="236"/>
      <c r="Q70" s="236"/>
      <c r="R70" s="312"/>
      <c r="S70" s="312"/>
      <c r="T70" s="312"/>
      <c r="U70" s="312"/>
      <c r="V70" s="312"/>
      <c r="W70" s="328"/>
      <c r="X70" s="226"/>
      <c r="Y70" s="227"/>
      <c r="Z70" s="227"/>
      <c r="AA70" s="227"/>
      <c r="AB70" s="227"/>
      <c r="AC70" s="227"/>
      <c r="AD70" s="227"/>
      <c r="AE70" s="227"/>
      <c r="AF70" s="227"/>
      <c r="AG70" s="228"/>
      <c r="AH70" s="398"/>
      <c r="AI70" s="24"/>
      <c r="AJ70" s="24"/>
      <c r="AK70" s="24"/>
      <c r="AL70" s="24"/>
      <c r="AM70" s="24"/>
      <c r="AN70" s="24"/>
      <c r="AO70" s="24"/>
      <c r="AP70" s="24"/>
      <c r="AQ70" s="24"/>
      <c r="AR70" s="24"/>
      <c r="AS70" s="24"/>
      <c r="AT70" s="24"/>
      <c r="AU70" s="24"/>
      <c r="AV70" s="24"/>
      <c r="AW70" s="24"/>
      <c r="AX70" s="24"/>
      <c r="AY70" s="24"/>
      <c r="AZ70" s="24"/>
      <c r="BA70" s="24"/>
      <c r="BB70" s="24"/>
      <c r="BC70" s="24"/>
    </row>
    <row r="71" spans="1:253" ht="20.25" customHeight="1" x14ac:dyDescent="0.2">
      <c r="A71" s="24"/>
      <c r="B71" s="405"/>
      <c r="C71" s="406"/>
      <c r="D71" s="406"/>
      <c r="E71" s="406"/>
      <c r="F71" s="406"/>
      <c r="G71" s="406"/>
      <c r="H71" s="406"/>
      <c r="I71" s="406"/>
      <c r="J71" s="406"/>
      <c r="K71" s="406"/>
      <c r="L71" s="407"/>
      <c r="M71" s="233"/>
      <c r="N71" s="236"/>
      <c r="O71" s="236"/>
      <c r="P71" s="236"/>
      <c r="Q71" s="236"/>
      <c r="R71" s="312"/>
      <c r="S71" s="312"/>
      <c r="T71" s="312"/>
      <c r="U71" s="312"/>
      <c r="V71" s="312"/>
      <c r="W71" s="328"/>
      <c r="X71" s="226"/>
      <c r="Y71" s="227"/>
      <c r="Z71" s="227"/>
      <c r="AA71" s="227"/>
      <c r="AB71" s="227"/>
      <c r="AC71" s="227"/>
      <c r="AD71" s="227"/>
      <c r="AE71" s="227"/>
      <c r="AF71" s="227"/>
      <c r="AG71" s="228"/>
      <c r="AH71" s="399" t="s">
        <v>284</v>
      </c>
      <c r="AI71" s="243" t="s">
        <v>220</v>
      </c>
      <c r="AJ71" s="240" t="s">
        <v>223</v>
      </c>
      <c r="AK71" s="239" t="s">
        <v>221</v>
      </c>
      <c r="AL71" s="213" t="s">
        <v>211</v>
      </c>
      <c r="AM71" s="213" t="s">
        <v>212</v>
      </c>
      <c r="AN71" s="213" t="s">
        <v>208</v>
      </c>
      <c r="AO71" s="213" t="s">
        <v>210</v>
      </c>
      <c r="AP71" s="213" t="s">
        <v>209</v>
      </c>
      <c r="AQ71" s="213" t="s">
        <v>213</v>
      </c>
      <c r="AR71" s="213" t="s">
        <v>214</v>
      </c>
      <c r="AS71" s="189"/>
      <c r="AT71" s="189"/>
      <c r="AU71" s="189"/>
      <c r="AV71" s="188"/>
      <c r="AW71" s="188"/>
      <c r="AX71" s="115"/>
      <c r="AY71" s="115"/>
      <c r="AZ71" s="239" t="s">
        <v>216</v>
      </c>
      <c r="BA71" s="240" t="s">
        <v>218</v>
      </c>
      <c r="BB71" s="240" t="s">
        <v>219</v>
      </c>
      <c r="BC71" s="241" t="s">
        <v>217</v>
      </c>
      <c r="BE71" s="211" t="s">
        <v>274</v>
      </c>
      <c r="BF71" s="238" t="s">
        <v>280</v>
      </c>
      <c r="BG71" s="211" t="s">
        <v>296</v>
      </c>
      <c r="BH71" s="238" t="s">
        <v>280</v>
      </c>
      <c r="BI71" s="211" t="s">
        <v>306</v>
      </c>
    </row>
    <row r="72" spans="1:253" ht="20.25" customHeight="1" x14ac:dyDescent="0.2">
      <c r="A72" s="24"/>
      <c r="B72" s="408"/>
      <c r="C72" s="409"/>
      <c r="D72" s="409"/>
      <c r="E72" s="409"/>
      <c r="F72" s="409"/>
      <c r="G72" s="409"/>
      <c r="H72" s="409"/>
      <c r="I72" s="409"/>
      <c r="J72" s="409"/>
      <c r="K72" s="409"/>
      <c r="L72" s="410"/>
      <c r="M72" s="234"/>
      <c r="N72" s="237"/>
      <c r="O72" s="237"/>
      <c r="P72" s="237"/>
      <c r="Q72" s="237"/>
      <c r="R72" s="313"/>
      <c r="S72" s="313"/>
      <c r="T72" s="313"/>
      <c r="U72" s="313"/>
      <c r="V72" s="313"/>
      <c r="W72" s="329"/>
      <c r="X72" s="229"/>
      <c r="Y72" s="230"/>
      <c r="Z72" s="230"/>
      <c r="AA72" s="230"/>
      <c r="AB72" s="230"/>
      <c r="AC72" s="230"/>
      <c r="AD72" s="230"/>
      <c r="AE72" s="230"/>
      <c r="AF72" s="230"/>
      <c r="AG72" s="231"/>
      <c r="AH72" s="400"/>
      <c r="AI72" s="243"/>
      <c r="AJ72" s="240"/>
      <c r="AK72" s="239"/>
      <c r="AL72" s="213"/>
      <c r="AM72" s="213"/>
      <c r="AN72" s="213"/>
      <c r="AO72" s="213"/>
      <c r="AP72" s="213"/>
      <c r="AQ72" s="213"/>
      <c r="AR72" s="213"/>
      <c r="AS72" s="189">
        <v>0</v>
      </c>
      <c r="AT72" s="189">
        <v>3</v>
      </c>
      <c r="AU72" s="189">
        <v>5</v>
      </c>
      <c r="AV72" s="188">
        <v>2</v>
      </c>
      <c r="AW72" s="188">
        <v>7</v>
      </c>
      <c r="AX72" s="115">
        <v>6</v>
      </c>
      <c r="AY72" s="115" t="s">
        <v>215</v>
      </c>
      <c r="AZ72" s="239"/>
      <c r="BA72" s="240"/>
      <c r="BB72" s="240"/>
      <c r="BC72" s="241"/>
      <c r="BE72" s="211"/>
      <c r="BF72" s="238"/>
      <c r="BG72" s="211"/>
      <c r="BH72" s="238"/>
      <c r="BI72" s="211"/>
    </row>
    <row r="73" spans="1:253" s="4" customFormat="1" ht="25.5" x14ac:dyDescent="0.35">
      <c r="A73" s="88"/>
      <c r="B73" s="50" t="s">
        <v>0</v>
      </c>
      <c r="C73" s="203" t="s">
        <v>116</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115</v>
      </c>
      <c r="Y73" s="206"/>
      <c r="Z73" s="206"/>
      <c r="AA73" s="206"/>
      <c r="AB73" s="206"/>
      <c r="AC73" s="206"/>
      <c r="AD73" s="206"/>
      <c r="AE73" s="206"/>
      <c r="AF73" s="206"/>
      <c r="AG73" s="206"/>
      <c r="AH73" s="25"/>
      <c r="AI73" s="115"/>
      <c r="AJ73" s="188"/>
      <c r="AK73" s="189"/>
      <c r="AL73" s="190"/>
      <c r="AM73" s="190"/>
      <c r="AN73" s="190"/>
      <c r="AO73" s="190"/>
      <c r="AP73" s="190"/>
      <c r="AQ73" s="190"/>
      <c r="AR73" s="190"/>
      <c r="AS73" s="189"/>
      <c r="AT73" s="189"/>
      <c r="AU73" s="189"/>
      <c r="AV73" s="188"/>
      <c r="AW73" s="188"/>
      <c r="AX73" s="115"/>
      <c r="AY73" s="115"/>
      <c r="AZ73" s="189"/>
      <c r="BA73" s="188"/>
      <c r="BB73" s="188"/>
      <c r="BC73" s="191"/>
      <c r="BD73" s="3"/>
      <c r="BE73" s="172"/>
      <c r="BF73" s="172"/>
      <c r="BG73" s="3"/>
      <c r="BH73" s="172"/>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ht="30" x14ac:dyDescent="0.35">
      <c r="A74" s="1"/>
      <c r="B74" s="16">
        <v>1</v>
      </c>
      <c r="C74" s="207" t="s">
        <v>370</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7" t="str">
        <f>C74</f>
        <v>Activité professionnelle centrée sur les client-e-s et leurs proches, ainsi que sur le contexte social et culturel</v>
      </c>
    </row>
    <row r="75" spans="1:253" ht="45" x14ac:dyDescent="0.2">
      <c r="A75" s="170" t="str">
        <f t="shared" ref="A75:A78" si="0">IF(BC75=1,"X"," ")</f>
        <v>X</v>
      </c>
      <c r="B75" s="171" t="s">
        <v>307</v>
      </c>
      <c r="C75" s="198" t="s">
        <v>371</v>
      </c>
      <c r="D75" s="199"/>
      <c r="E75" s="199"/>
      <c r="F75" s="199"/>
      <c r="G75" s="199"/>
      <c r="H75" s="199"/>
      <c r="I75" s="199"/>
      <c r="J75" s="199"/>
      <c r="K75" s="199"/>
      <c r="L75" s="199"/>
      <c r="M75" s="167"/>
      <c r="N75" s="168"/>
      <c r="O75" s="168"/>
      <c r="P75" s="168"/>
      <c r="Q75" s="168"/>
      <c r="R75" s="168"/>
      <c r="S75" s="168"/>
      <c r="T75" s="168"/>
      <c r="U75" s="168"/>
      <c r="V75" s="168"/>
      <c r="W75" s="169"/>
      <c r="X75" s="200"/>
      <c r="Y75" s="200"/>
      <c r="Z75" s="200"/>
      <c r="AA75" s="200"/>
      <c r="AB75" s="200"/>
      <c r="AC75" s="200"/>
      <c r="AD75" s="200"/>
      <c r="AE75" s="200"/>
      <c r="AF75" s="200"/>
      <c r="AG75" s="441"/>
      <c r="AH75" s="185" t="str">
        <f t="shared" ref="AH75:AH76" si="1">IF(BB75=1,"Attention - une seule évaluation par ligne est valable",(IF(BA75=1,"Attention - entrée obligatoire"," ")))</f>
        <v>Attention - entrée obligatoire</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Il/elle établit et entretient des rapports empreints de respect dans l’environnement professionnel</v>
      </c>
      <c r="BF75" s="173" t="s">
        <v>275</v>
      </c>
      <c r="BG75" s="166">
        <f t="shared" ref="BG75:BG78" si="24">X75</f>
        <v>0</v>
      </c>
      <c r="BH75" s="173"/>
    </row>
    <row r="76" spans="1:253" ht="45" x14ac:dyDescent="0.2">
      <c r="A76" s="170" t="str">
        <f t="shared" si="0"/>
        <v>X</v>
      </c>
      <c r="B76" s="171" t="s">
        <v>308</v>
      </c>
      <c r="C76" s="198" t="s">
        <v>372</v>
      </c>
      <c r="D76" s="199"/>
      <c r="E76" s="199"/>
      <c r="F76" s="199"/>
      <c r="G76" s="199"/>
      <c r="H76" s="199"/>
      <c r="I76" s="199"/>
      <c r="J76" s="199"/>
      <c r="K76" s="199"/>
      <c r="L76" s="199"/>
      <c r="M76" s="167"/>
      <c r="N76" s="168"/>
      <c r="O76" s="168"/>
      <c r="P76" s="168"/>
      <c r="Q76" s="168"/>
      <c r="R76" s="168"/>
      <c r="S76" s="168"/>
      <c r="T76" s="168"/>
      <c r="U76" s="168"/>
      <c r="V76" s="168"/>
      <c r="W76" s="169"/>
      <c r="X76" s="200"/>
      <c r="Y76" s="200"/>
      <c r="Z76" s="200"/>
      <c r="AA76" s="200"/>
      <c r="AB76" s="200"/>
      <c r="AC76" s="200"/>
      <c r="AD76" s="200"/>
      <c r="AE76" s="200"/>
      <c r="AF76" s="200"/>
      <c r="AG76" s="441"/>
      <c r="AH76" s="185" t="str">
        <f t="shared" si="1"/>
        <v>Attention - entrée obligatoire</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Il/elle collabore avec les proches des client-e-s et les soutient</v>
      </c>
      <c r="BF76" s="173" t="s">
        <v>275</v>
      </c>
      <c r="BG76" s="166">
        <f t="shared" si="24"/>
        <v>0</v>
      </c>
      <c r="BH76" s="173"/>
    </row>
    <row r="77" spans="1:253" ht="45" x14ac:dyDescent="0.2">
      <c r="A77" s="170" t="str">
        <f t="shared" si="0"/>
        <v>X</v>
      </c>
      <c r="B77" s="171" t="s">
        <v>309</v>
      </c>
      <c r="C77" s="198" t="s">
        <v>373</v>
      </c>
      <c r="D77" s="199"/>
      <c r="E77" s="199"/>
      <c r="F77" s="199"/>
      <c r="G77" s="199"/>
      <c r="H77" s="199"/>
      <c r="I77" s="199"/>
      <c r="J77" s="199"/>
      <c r="K77" s="199"/>
      <c r="L77" s="199"/>
      <c r="M77" s="167"/>
      <c r="N77" s="168"/>
      <c r="O77" s="168"/>
      <c r="P77" s="168"/>
      <c r="Q77" s="168"/>
      <c r="R77" s="168"/>
      <c r="S77" s="168"/>
      <c r="T77" s="168"/>
      <c r="U77" s="168"/>
      <c r="V77" s="168"/>
      <c r="W77" s="169"/>
      <c r="X77" s="200"/>
      <c r="Y77" s="200"/>
      <c r="Z77" s="200"/>
      <c r="AA77" s="200"/>
      <c r="AB77" s="200"/>
      <c r="AC77" s="200"/>
      <c r="AD77" s="200"/>
      <c r="AE77" s="200"/>
      <c r="AF77" s="200"/>
      <c r="AG77" s="441"/>
      <c r="AH77" s="185" t="str">
        <f t="shared" ref="AH77:AH78" si="25">IF(BB77=1,"Attention - une seule évaluation par ligne est valable",(IF(BA77=1,"Attention - entrée obligatoire"," ")))</f>
        <v>Attention - entrée obligatoire</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Il/elle observe les situations, reconnaît les changements et en informe les personnes ou services compétents</v>
      </c>
      <c r="BF77" s="173" t="s">
        <v>275</v>
      </c>
      <c r="BG77" s="166">
        <f t="shared" si="24"/>
        <v>0</v>
      </c>
      <c r="BH77" s="173"/>
    </row>
    <row r="78" spans="1:253" ht="45" x14ac:dyDescent="0.2">
      <c r="A78" s="170" t="str">
        <f t="shared" si="0"/>
        <v>X</v>
      </c>
      <c r="B78" s="171" t="s">
        <v>310</v>
      </c>
      <c r="C78" s="198" t="s">
        <v>374</v>
      </c>
      <c r="D78" s="199"/>
      <c r="E78" s="199"/>
      <c r="F78" s="199"/>
      <c r="G78" s="199"/>
      <c r="H78" s="199"/>
      <c r="I78" s="199"/>
      <c r="J78" s="199"/>
      <c r="K78" s="199"/>
      <c r="L78" s="199"/>
      <c r="M78" s="167"/>
      <c r="N78" s="168"/>
      <c r="O78" s="168"/>
      <c r="P78" s="168"/>
      <c r="Q78" s="168"/>
      <c r="R78" s="168"/>
      <c r="S78" s="168"/>
      <c r="T78" s="168"/>
      <c r="U78" s="168"/>
      <c r="V78" s="168"/>
      <c r="W78" s="169"/>
      <c r="X78" s="200"/>
      <c r="Y78" s="200"/>
      <c r="Z78" s="200"/>
      <c r="AA78" s="200"/>
      <c r="AB78" s="200"/>
      <c r="AC78" s="200"/>
      <c r="AD78" s="200"/>
      <c r="AE78" s="200"/>
      <c r="AF78" s="200"/>
      <c r="AG78" s="441"/>
      <c r="AH78" s="185" t="str">
        <f t="shared" si="25"/>
        <v>Attention - entrée obligatoire</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Il/elle adapte ses activités au lieu de vie des client-e-s en tenant compte de leur âge, de leurs habitudes, de leur culture et de leur religion</v>
      </c>
      <c r="BF78" s="173" t="s">
        <v>275</v>
      </c>
      <c r="BG78" s="166">
        <f t="shared" si="24"/>
        <v>0</v>
      </c>
      <c r="BH78" s="173"/>
    </row>
    <row r="79" spans="1:253" ht="25.5" x14ac:dyDescent="0.35">
      <c r="A79" s="1"/>
      <c r="B79" s="50" t="s">
        <v>0</v>
      </c>
      <c r="C79" s="203" t="s">
        <v>116</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115</v>
      </c>
      <c r="Y79" s="206"/>
      <c r="Z79" s="206"/>
      <c r="AA79" s="206"/>
      <c r="AB79" s="206"/>
      <c r="AC79" s="206"/>
      <c r="AD79" s="206"/>
      <c r="AE79" s="206"/>
      <c r="AF79" s="206"/>
      <c r="AG79" s="206"/>
      <c r="AH79" s="156"/>
      <c r="AI79" s="52"/>
      <c r="AJ79" s="52"/>
      <c r="AK79" s="52"/>
      <c r="AL79" s="52"/>
      <c r="AM79" s="52"/>
      <c r="AN79" s="52"/>
      <c r="AO79" s="52"/>
      <c r="AP79" s="52"/>
      <c r="AQ79" s="52"/>
      <c r="AR79" s="52"/>
      <c r="AS79" s="52"/>
      <c r="AT79" s="52"/>
      <c r="AU79" s="52"/>
      <c r="AV79" s="52"/>
      <c r="AW79" s="52"/>
      <c r="AX79" s="52"/>
      <c r="AY79" s="52"/>
      <c r="AZ79" s="52"/>
      <c r="BA79" s="52"/>
      <c r="BB79" s="52"/>
      <c r="BC79" s="52"/>
    </row>
    <row r="80" spans="1:253" ht="30" x14ac:dyDescent="0.35">
      <c r="A80" s="1"/>
      <c r="B80" s="16">
        <v>2</v>
      </c>
      <c r="C80" s="207" t="s">
        <v>375</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7" t="str">
        <f>C80</f>
        <v>Hygiène et sécurité</v>
      </c>
    </row>
    <row r="81" spans="1:61" ht="45" x14ac:dyDescent="0.2">
      <c r="A81" s="170" t="str">
        <f t="shared" ref="A81" si="26">IF(BC81=1,"X"," ")</f>
        <v>X</v>
      </c>
      <c r="B81" s="171" t="s">
        <v>311</v>
      </c>
      <c r="C81" s="198" t="s">
        <v>376</v>
      </c>
      <c r="D81" s="199"/>
      <c r="E81" s="199"/>
      <c r="F81" s="199"/>
      <c r="G81" s="199"/>
      <c r="H81" s="199"/>
      <c r="I81" s="199"/>
      <c r="J81" s="199"/>
      <c r="K81" s="199"/>
      <c r="L81" s="199"/>
      <c r="M81" s="167"/>
      <c r="N81" s="168"/>
      <c r="O81" s="168"/>
      <c r="P81" s="168"/>
      <c r="Q81" s="168"/>
      <c r="R81" s="168"/>
      <c r="S81" s="168"/>
      <c r="T81" s="168"/>
      <c r="U81" s="168"/>
      <c r="V81" s="168"/>
      <c r="W81" s="169"/>
      <c r="X81" s="200"/>
      <c r="Y81" s="200"/>
      <c r="Z81" s="200"/>
      <c r="AA81" s="200"/>
      <c r="AB81" s="200"/>
      <c r="AC81" s="200"/>
      <c r="AD81" s="200"/>
      <c r="AE81" s="200"/>
      <c r="AF81" s="200"/>
      <c r="AG81" s="441"/>
      <c r="AH81" s="185" t="str">
        <f t="shared" ref="AH81" si="27">IF(BB81=1,"Attention - une seule évaluation par ligne est valable",(IF(BA81=1,"Attention - entrée obligatoire"," ")))</f>
        <v>Attention - entrée obligatoire</v>
      </c>
      <c r="AI81" s="52" t="s">
        <v>12</v>
      </c>
      <c r="AJ81" s="52">
        <f t="shared" ref="AJ81" si="28">IF(AV81="x",1,0)</f>
        <v>1</v>
      </c>
      <c r="AK81" s="52">
        <f t="shared" ref="AK81" si="29">AL81+AM81</f>
        <v>0</v>
      </c>
      <c r="AL81" s="117">
        <f t="shared" ref="AL81" si="30">COUNTIF(M81:Q81,"*")</f>
        <v>0</v>
      </c>
      <c r="AM81" s="117">
        <f t="shared" ref="AM81" si="31">COUNTIF(R81:W81,"*")</f>
        <v>0</v>
      </c>
      <c r="AN81" s="117">
        <f t="shared" ref="AN81" si="32">COUNTIF(X81,"*")</f>
        <v>0</v>
      </c>
      <c r="AO81" s="113">
        <f t="shared" ref="AO81" si="33">AL81*3</f>
        <v>0</v>
      </c>
      <c r="AP81" s="113">
        <f t="shared" ref="AP81" si="34">AM81*5</f>
        <v>0</v>
      </c>
      <c r="AQ81" s="113">
        <f t="shared" ref="AQ81" si="35">IF(AN81=1,0,2)</f>
        <v>2</v>
      </c>
      <c r="AR81" s="113">
        <f t="shared" ref="AR81" si="36">AO81+AP81+AQ81</f>
        <v>2</v>
      </c>
      <c r="AS81" s="113" t="str">
        <f t="shared" ref="AS81" si="37">IF(AR81=0,"x"," ")</f>
        <v xml:space="preserve"> </v>
      </c>
      <c r="AT81" s="113" t="str">
        <f t="shared" ref="AT81" si="38">IF(AR81=3,"x"," ")</f>
        <v xml:space="preserve"> </v>
      </c>
      <c r="AU81" s="113" t="str">
        <f t="shared" ref="AU81" si="39">IF(AR81=5,"x"," ")</f>
        <v xml:space="preserve"> </v>
      </c>
      <c r="AV81" s="113" t="str">
        <f t="shared" ref="AV81" si="40">IF(AR81=2,"x"," ")</f>
        <v>x</v>
      </c>
      <c r="AW81" s="113" t="str">
        <f t="shared" ref="AW81" si="41">IF(AR81=7,"x"," ")</f>
        <v xml:space="preserve"> </v>
      </c>
      <c r="AX81" s="113" t="str">
        <f t="shared" ref="AX81" si="42">IF(AR81=6,"x"," ")</f>
        <v xml:space="preserve"> </v>
      </c>
      <c r="AY81" s="113" t="str">
        <f t="shared" ref="AY81" si="43">IF(AR81&gt;7,"x"," ")</f>
        <v xml:space="preserve"> </v>
      </c>
      <c r="AZ81" s="122">
        <f t="shared" ref="AZ81" si="44">IF(AS81="x",1,(IF(AT81="x",1,(IF(AU81="x",1,0)))))</f>
        <v>0</v>
      </c>
      <c r="BA81" s="123">
        <f t="shared" ref="BA81" si="45">IF(AV81="x",1,(IF(AW81="x",1,0)))</f>
        <v>1</v>
      </c>
      <c r="BB81" s="123">
        <f t="shared" ref="BB81" si="46">IF(AX81="x",1,(IF(AY81="x",1,0)))</f>
        <v>0</v>
      </c>
      <c r="BC81" s="113">
        <f t="shared" ref="BC81" si="47">IF(BA81=1,1,(IF(BB81=1,1,0)))</f>
        <v>1</v>
      </c>
      <c r="BD81" s="82">
        <f t="shared" ref="BD81" si="48">COUNTIF(AM81:AN81,"&gt;0")</f>
        <v>0</v>
      </c>
      <c r="BE81" s="166" t="str">
        <f t="shared" ref="BE81" si="49">C81</f>
        <v>Il/elle observe une hygiène des mains irréprochable et se conforme aux règles de sécurité au travail</v>
      </c>
      <c r="BF81" s="173" t="s">
        <v>275</v>
      </c>
      <c r="BG81" s="166">
        <f t="shared" ref="BG81" si="50">X81</f>
        <v>0</v>
      </c>
      <c r="BH81" s="173"/>
    </row>
    <row r="82" spans="1:61" ht="25.5" x14ac:dyDescent="0.35">
      <c r="A82" s="1"/>
      <c r="B82" s="50" t="s">
        <v>0</v>
      </c>
      <c r="C82" s="203" t="s">
        <v>116</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115</v>
      </c>
      <c r="Y82" s="206"/>
      <c r="Z82" s="206"/>
      <c r="AA82" s="206"/>
      <c r="AB82" s="206"/>
      <c r="AC82" s="206"/>
      <c r="AD82" s="206"/>
      <c r="AE82" s="206"/>
      <c r="AF82" s="206"/>
      <c r="AG82" s="206"/>
      <c r="AH82" s="156"/>
      <c r="AI82" s="52"/>
      <c r="AJ82" s="52"/>
      <c r="AK82" s="52"/>
      <c r="AL82" s="52"/>
      <c r="AM82" s="52"/>
      <c r="AN82" s="52"/>
      <c r="AO82" s="52"/>
      <c r="AP82" s="52"/>
      <c r="AQ82" s="52"/>
      <c r="AR82" s="52"/>
      <c r="AS82" s="52"/>
      <c r="AT82" s="52"/>
      <c r="AU82" s="52"/>
      <c r="AV82" s="52"/>
      <c r="AW82" s="52"/>
      <c r="AX82" s="52"/>
      <c r="AY82" s="52"/>
      <c r="AZ82" s="52"/>
      <c r="BA82" s="52"/>
      <c r="BB82" s="52"/>
      <c r="BC82" s="52"/>
    </row>
    <row r="83" spans="1:61" ht="30" x14ac:dyDescent="0.35">
      <c r="A83" s="1"/>
      <c r="B83" s="16">
        <v>3</v>
      </c>
      <c r="C83" s="207" t="s">
        <v>377</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7" t="str">
        <f>C83</f>
        <v>Soins et assistance</v>
      </c>
    </row>
    <row r="84" spans="1:61" ht="60" x14ac:dyDescent="0.2">
      <c r="A84" s="170" t="str">
        <f t="shared" ref="A84:A92" si="51">IF(BC84=1,"X"," ")</f>
        <v>X</v>
      </c>
      <c r="B84" s="171">
        <v>3.1</v>
      </c>
      <c r="C84" s="198" t="s">
        <v>378</v>
      </c>
      <c r="D84" s="199"/>
      <c r="E84" s="199"/>
      <c r="F84" s="199"/>
      <c r="G84" s="199"/>
      <c r="H84" s="199"/>
      <c r="I84" s="199"/>
      <c r="J84" s="199"/>
      <c r="K84" s="199"/>
      <c r="L84" s="199"/>
      <c r="M84" s="167"/>
      <c r="N84" s="168"/>
      <c r="O84" s="168"/>
      <c r="P84" s="168"/>
      <c r="Q84" s="168"/>
      <c r="R84" s="168"/>
      <c r="S84" s="168"/>
      <c r="T84" s="168"/>
      <c r="U84" s="168"/>
      <c r="V84" s="168"/>
      <c r="W84" s="169"/>
      <c r="X84" s="200"/>
      <c r="Y84" s="200"/>
      <c r="Z84" s="200"/>
      <c r="AA84" s="200"/>
      <c r="AB84" s="200"/>
      <c r="AC84" s="200"/>
      <c r="AD84" s="200"/>
      <c r="AE84" s="200"/>
      <c r="AF84" s="200"/>
      <c r="AG84" s="441"/>
      <c r="AH84" s="185" t="str">
        <f t="shared" ref="AH84:AH92" si="52">IF(BB84=1,"Attention - une seule évaluation par ligne est valable",(IF(BA84=1,"Attention - entrée obligatoire"," ")))</f>
        <v>Attention - entrée obligatoire</v>
      </c>
      <c r="AI84" s="52" t="s">
        <v>12</v>
      </c>
      <c r="AJ84" s="52">
        <f t="shared" ref="AJ84:AJ92" si="53">IF(AV84="x",1,0)</f>
        <v>1</v>
      </c>
      <c r="AK84" s="52">
        <f t="shared" ref="AK84:AK92" si="54">AL84+AM84</f>
        <v>0</v>
      </c>
      <c r="AL84" s="117">
        <f t="shared" ref="AL84:AL92" si="55">COUNTIF(M84:Q84,"*")</f>
        <v>0</v>
      </c>
      <c r="AM84" s="117">
        <f t="shared" ref="AM84:AM92" si="56">COUNTIF(R84:W84,"*")</f>
        <v>0</v>
      </c>
      <c r="AN84" s="117">
        <f t="shared" ref="AN84:AN92" si="57">COUNTIF(X84,"*")</f>
        <v>0</v>
      </c>
      <c r="AO84" s="113">
        <f t="shared" ref="AO84:AO92" si="58">AL84*3</f>
        <v>0</v>
      </c>
      <c r="AP84" s="113">
        <f t="shared" ref="AP84:AP92" si="59">AM84*5</f>
        <v>0</v>
      </c>
      <c r="AQ84" s="113">
        <f t="shared" ref="AQ84:AQ92" si="60">IF(AN84=1,0,2)</f>
        <v>2</v>
      </c>
      <c r="AR84" s="113">
        <f t="shared" ref="AR84:AR92" si="61">AO84+AP84+AQ84</f>
        <v>2</v>
      </c>
      <c r="AS84" s="113" t="str">
        <f t="shared" ref="AS84:AS92" si="62">IF(AR84=0,"x"," ")</f>
        <v xml:space="preserve"> </v>
      </c>
      <c r="AT84" s="113" t="str">
        <f t="shared" ref="AT84:AT92" si="63">IF(AR84=3,"x"," ")</f>
        <v xml:space="preserve"> </v>
      </c>
      <c r="AU84" s="113" t="str">
        <f t="shared" ref="AU84:AU92" si="64">IF(AR84=5,"x"," ")</f>
        <v xml:space="preserve"> </v>
      </c>
      <c r="AV84" s="113" t="str">
        <f t="shared" ref="AV84:AV92" si="65">IF(AR84=2,"x"," ")</f>
        <v>x</v>
      </c>
      <c r="AW84" s="113" t="str">
        <f t="shared" ref="AW84:AW92" si="66">IF(AR84=7,"x"," ")</f>
        <v xml:space="preserve"> </v>
      </c>
      <c r="AX84" s="113" t="str">
        <f t="shared" ref="AX84:AX92" si="67">IF(AR84=6,"x"," ")</f>
        <v xml:space="preserve"> </v>
      </c>
      <c r="AY84" s="113" t="str">
        <f t="shared" ref="AY84:AY92" si="68">IF(AR84&gt;7,"x"," ")</f>
        <v xml:space="preserve"> </v>
      </c>
      <c r="AZ84" s="122">
        <f t="shared" ref="AZ84:AZ92" si="69">IF(AS84="x",1,(IF(AT84="x",1,(IF(AU84="x",1,0)))))</f>
        <v>0</v>
      </c>
      <c r="BA84" s="123">
        <f t="shared" ref="BA84:BA92" si="70">IF(AV84="x",1,(IF(AW84="x",1,0)))</f>
        <v>1</v>
      </c>
      <c r="BB84" s="123">
        <f t="shared" ref="BB84:BB92" si="71">IF(AX84="x",1,(IF(AY84="x",1,0)))</f>
        <v>0</v>
      </c>
      <c r="BC84" s="113">
        <f t="shared" ref="BC84:BC92" si="72">IF(BA84=1,1,(IF(BB84=1,1,0)))</f>
        <v>1</v>
      </c>
      <c r="BD84" s="82">
        <f t="shared" ref="BD84:BD92" si="73">COUNTIF(AM84:AN84,"&gt;0")</f>
        <v>0</v>
      </c>
      <c r="BE84" s="166" t="str">
        <f t="shared" ref="BE84:BE92" si="74">C84</f>
        <v>Il/elle prodigue les soins nécessaires en fonction de la situation, conformément à la planification des soins établie et en tenant compte des habitudes spécifiques à l’âge, à la culture et à la religion</v>
      </c>
      <c r="BF84" s="173" t="s">
        <v>275</v>
      </c>
      <c r="BG84" s="166">
        <f t="shared" ref="BG84:BG92" si="75">X84</f>
        <v>0</v>
      </c>
      <c r="BH84" s="173"/>
    </row>
    <row r="85" spans="1:61" ht="45" x14ac:dyDescent="0.2">
      <c r="A85" s="170" t="str">
        <f t="shared" si="51"/>
        <v>X</v>
      </c>
      <c r="B85" s="171">
        <v>3.2</v>
      </c>
      <c r="C85" s="198" t="s">
        <v>379</v>
      </c>
      <c r="D85" s="199"/>
      <c r="E85" s="199"/>
      <c r="F85" s="199"/>
      <c r="G85" s="199"/>
      <c r="H85" s="199"/>
      <c r="I85" s="199"/>
      <c r="J85" s="199"/>
      <c r="K85" s="199"/>
      <c r="L85" s="199"/>
      <c r="M85" s="167"/>
      <c r="N85" s="168"/>
      <c r="O85" s="168"/>
      <c r="P85" s="168"/>
      <c r="Q85" s="168"/>
      <c r="R85" s="168"/>
      <c r="S85" s="168"/>
      <c r="T85" s="168"/>
      <c r="U85" s="168"/>
      <c r="V85" s="168"/>
      <c r="W85" s="169"/>
      <c r="X85" s="200"/>
      <c r="Y85" s="200"/>
      <c r="Z85" s="200"/>
      <c r="AA85" s="200"/>
      <c r="AB85" s="200"/>
      <c r="AC85" s="200"/>
      <c r="AD85" s="200"/>
      <c r="AE85" s="200"/>
      <c r="AF85" s="200"/>
      <c r="AG85" s="441"/>
      <c r="AH85" s="185" t="str">
        <f t="shared" si="52"/>
        <v>Attention - entrée obligatoire</v>
      </c>
      <c r="AI85" s="52" t="s">
        <v>12</v>
      </c>
      <c r="AJ85" s="52">
        <f t="shared" si="53"/>
        <v>1</v>
      </c>
      <c r="AK85" s="52">
        <f t="shared" si="54"/>
        <v>0</v>
      </c>
      <c r="AL85" s="117">
        <f t="shared" si="55"/>
        <v>0</v>
      </c>
      <c r="AM85" s="117">
        <f t="shared" si="56"/>
        <v>0</v>
      </c>
      <c r="AN85" s="117">
        <f t="shared" si="57"/>
        <v>0</v>
      </c>
      <c r="AO85" s="113">
        <f t="shared" si="58"/>
        <v>0</v>
      </c>
      <c r="AP85" s="113">
        <f t="shared" si="59"/>
        <v>0</v>
      </c>
      <c r="AQ85" s="113">
        <f t="shared" si="60"/>
        <v>2</v>
      </c>
      <c r="AR85" s="113">
        <f t="shared" si="61"/>
        <v>2</v>
      </c>
      <c r="AS85" s="113" t="str">
        <f t="shared" si="62"/>
        <v xml:space="preserve"> </v>
      </c>
      <c r="AT85" s="113" t="str">
        <f t="shared" si="63"/>
        <v xml:space="preserve"> </v>
      </c>
      <c r="AU85" s="113" t="str">
        <f t="shared" si="64"/>
        <v xml:space="preserve"> </v>
      </c>
      <c r="AV85" s="113" t="str">
        <f t="shared" si="65"/>
        <v>x</v>
      </c>
      <c r="AW85" s="113" t="str">
        <f t="shared" si="66"/>
        <v xml:space="preserve"> </v>
      </c>
      <c r="AX85" s="113" t="str">
        <f t="shared" si="67"/>
        <v xml:space="preserve"> </v>
      </c>
      <c r="AY85" s="113" t="str">
        <f t="shared" si="68"/>
        <v xml:space="preserve"> </v>
      </c>
      <c r="AZ85" s="122">
        <f t="shared" si="69"/>
        <v>0</v>
      </c>
      <c r="BA85" s="123">
        <f t="shared" si="70"/>
        <v>1</v>
      </c>
      <c r="BB85" s="123">
        <f t="shared" si="71"/>
        <v>0</v>
      </c>
      <c r="BC85" s="113">
        <f t="shared" si="72"/>
        <v>1</v>
      </c>
      <c r="BD85" s="82">
        <f t="shared" si="73"/>
        <v>0</v>
      </c>
      <c r="BE85" s="166" t="str">
        <f t="shared" si="74"/>
        <v>Il/elle favorise l’autonomie des client-e-s dans les soins corporels, les instruit à cet égard ou effectue personnellement les soins</v>
      </c>
      <c r="BF85" s="173" t="s">
        <v>275</v>
      </c>
      <c r="BG85" s="166">
        <f t="shared" si="75"/>
        <v>0</v>
      </c>
      <c r="BH85" s="173"/>
    </row>
    <row r="86" spans="1:61" ht="45" x14ac:dyDescent="0.2">
      <c r="A86" s="170" t="str">
        <f t="shared" si="51"/>
        <v>X</v>
      </c>
      <c r="B86" s="171">
        <v>3.3</v>
      </c>
      <c r="C86" s="198" t="s">
        <v>380</v>
      </c>
      <c r="D86" s="199"/>
      <c r="E86" s="199"/>
      <c r="F86" s="199"/>
      <c r="G86" s="199"/>
      <c r="H86" s="199"/>
      <c r="I86" s="199"/>
      <c r="J86" s="199"/>
      <c r="K86" s="199"/>
      <c r="L86" s="199"/>
      <c r="M86" s="167"/>
      <c r="N86" s="168"/>
      <c r="O86" s="168"/>
      <c r="P86" s="168"/>
      <c r="Q86" s="168"/>
      <c r="R86" s="168"/>
      <c r="S86" s="168"/>
      <c r="T86" s="168"/>
      <c r="U86" s="168"/>
      <c r="V86" s="168"/>
      <c r="W86" s="169"/>
      <c r="X86" s="200"/>
      <c r="Y86" s="200"/>
      <c r="Z86" s="200"/>
      <c r="AA86" s="200"/>
      <c r="AB86" s="200"/>
      <c r="AC86" s="200"/>
      <c r="AD86" s="200"/>
      <c r="AE86" s="200"/>
      <c r="AF86" s="200"/>
      <c r="AG86" s="441"/>
      <c r="AH86" s="185" t="str">
        <f t="shared" si="52"/>
        <v>Attention - entrée obligatoire</v>
      </c>
      <c r="AI86" s="52" t="s">
        <v>12</v>
      </c>
      <c r="AJ86" s="52">
        <f t="shared" si="53"/>
        <v>1</v>
      </c>
      <c r="AK86" s="52">
        <f t="shared" si="54"/>
        <v>0</v>
      </c>
      <c r="AL86" s="117">
        <f t="shared" si="55"/>
        <v>0</v>
      </c>
      <c r="AM86" s="117">
        <f t="shared" si="56"/>
        <v>0</v>
      </c>
      <c r="AN86" s="117">
        <f t="shared" si="57"/>
        <v>0</v>
      </c>
      <c r="AO86" s="113">
        <f t="shared" si="58"/>
        <v>0</v>
      </c>
      <c r="AP86" s="113">
        <f t="shared" si="59"/>
        <v>0</v>
      </c>
      <c r="AQ86" s="113">
        <f t="shared" si="60"/>
        <v>2</v>
      </c>
      <c r="AR86" s="113">
        <f t="shared" si="61"/>
        <v>2</v>
      </c>
      <c r="AS86" s="113" t="str">
        <f t="shared" si="62"/>
        <v xml:space="preserve"> </v>
      </c>
      <c r="AT86" s="113" t="str">
        <f t="shared" si="63"/>
        <v xml:space="preserve"> </v>
      </c>
      <c r="AU86" s="113" t="str">
        <f t="shared" si="64"/>
        <v xml:space="preserve"> </v>
      </c>
      <c r="AV86" s="113" t="str">
        <f t="shared" si="65"/>
        <v>x</v>
      </c>
      <c r="AW86" s="113" t="str">
        <f t="shared" si="66"/>
        <v xml:space="preserve"> </v>
      </c>
      <c r="AX86" s="113" t="str">
        <f t="shared" si="67"/>
        <v xml:space="preserve"> </v>
      </c>
      <c r="AY86" s="113" t="str">
        <f t="shared" si="68"/>
        <v xml:space="preserve"> </v>
      </c>
      <c r="AZ86" s="122">
        <f t="shared" si="69"/>
        <v>0</v>
      </c>
      <c r="BA86" s="123">
        <f t="shared" si="70"/>
        <v>1</v>
      </c>
      <c r="BB86" s="123">
        <f t="shared" si="71"/>
        <v>0</v>
      </c>
      <c r="BC86" s="113">
        <f t="shared" si="72"/>
        <v>1</v>
      </c>
      <c r="BD86" s="82">
        <f t="shared" si="73"/>
        <v>0</v>
      </c>
      <c r="BE86" s="166" t="str">
        <f t="shared" si="74"/>
        <v>Il/elle préserve et encourage la mobilité des client-e-s, les guide et procède à des positionnements, des mobilisations et des transferts</v>
      </c>
      <c r="BF86" s="173" t="s">
        <v>275</v>
      </c>
      <c r="BG86" s="166">
        <f t="shared" si="75"/>
        <v>0</v>
      </c>
      <c r="BH86" s="173"/>
    </row>
    <row r="87" spans="1:61" ht="45" x14ac:dyDescent="0.2">
      <c r="A87" s="170" t="str">
        <f t="shared" si="51"/>
        <v>X</v>
      </c>
      <c r="B87" s="171">
        <v>3.4</v>
      </c>
      <c r="C87" s="198" t="s">
        <v>381</v>
      </c>
      <c r="D87" s="199"/>
      <c r="E87" s="199"/>
      <c r="F87" s="199"/>
      <c r="G87" s="199"/>
      <c r="H87" s="199"/>
      <c r="I87" s="199"/>
      <c r="J87" s="199"/>
      <c r="K87" s="199"/>
      <c r="L87" s="199"/>
      <c r="M87" s="167"/>
      <c r="N87" s="168"/>
      <c r="O87" s="168"/>
      <c r="P87" s="168"/>
      <c r="Q87" s="168"/>
      <c r="R87" s="168"/>
      <c r="S87" s="168"/>
      <c r="T87" s="168"/>
      <c r="U87" s="168"/>
      <c r="V87" s="168"/>
      <c r="W87" s="169"/>
      <c r="X87" s="200"/>
      <c r="Y87" s="200"/>
      <c r="Z87" s="200"/>
      <c r="AA87" s="200"/>
      <c r="AB87" s="200"/>
      <c r="AC87" s="200"/>
      <c r="AD87" s="200"/>
      <c r="AE87" s="200"/>
      <c r="AF87" s="200"/>
      <c r="AG87" s="441"/>
      <c r="AH87" s="185" t="str">
        <f t="shared" si="52"/>
        <v>Attention - entrée obligatoire</v>
      </c>
      <c r="AI87" s="52" t="s">
        <v>12</v>
      </c>
      <c r="AJ87" s="52">
        <f t="shared" si="53"/>
        <v>1</v>
      </c>
      <c r="AK87" s="52">
        <f t="shared" si="54"/>
        <v>0</v>
      </c>
      <c r="AL87" s="117">
        <f t="shared" si="55"/>
        <v>0</v>
      </c>
      <c r="AM87" s="117">
        <f t="shared" si="56"/>
        <v>0</v>
      </c>
      <c r="AN87" s="117">
        <f t="shared" si="57"/>
        <v>0</v>
      </c>
      <c r="AO87" s="113">
        <f t="shared" si="58"/>
        <v>0</v>
      </c>
      <c r="AP87" s="113">
        <f t="shared" si="59"/>
        <v>0</v>
      </c>
      <c r="AQ87" s="113">
        <f t="shared" si="60"/>
        <v>2</v>
      </c>
      <c r="AR87" s="113">
        <f t="shared" si="61"/>
        <v>2</v>
      </c>
      <c r="AS87" s="113" t="str">
        <f t="shared" si="62"/>
        <v xml:space="preserve"> </v>
      </c>
      <c r="AT87" s="113" t="str">
        <f t="shared" si="63"/>
        <v xml:space="preserve"> </v>
      </c>
      <c r="AU87" s="113" t="str">
        <f t="shared" si="64"/>
        <v xml:space="preserve"> </v>
      </c>
      <c r="AV87" s="113" t="str">
        <f t="shared" si="65"/>
        <v>x</v>
      </c>
      <c r="AW87" s="113" t="str">
        <f t="shared" si="66"/>
        <v xml:space="preserve"> </v>
      </c>
      <c r="AX87" s="113" t="str">
        <f t="shared" si="67"/>
        <v xml:space="preserve"> </v>
      </c>
      <c r="AY87" s="113" t="str">
        <f t="shared" si="68"/>
        <v xml:space="preserve"> </v>
      </c>
      <c r="AZ87" s="122">
        <f t="shared" si="69"/>
        <v>0</v>
      </c>
      <c r="BA87" s="123">
        <f t="shared" si="70"/>
        <v>1</v>
      </c>
      <c r="BB87" s="123">
        <f t="shared" si="71"/>
        <v>0</v>
      </c>
      <c r="BC87" s="113">
        <f t="shared" si="72"/>
        <v>1</v>
      </c>
      <c r="BD87" s="82">
        <f t="shared" si="73"/>
        <v>0</v>
      </c>
      <c r="BE87" s="166" t="str">
        <f t="shared" si="74"/>
        <v>Il/elle soutient les client-e-s lors de l’élimination</v>
      </c>
      <c r="BF87" s="173" t="s">
        <v>275</v>
      </c>
      <c r="BG87" s="166">
        <f t="shared" si="75"/>
        <v>0</v>
      </c>
      <c r="BH87" s="173"/>
    </row>
    <row r="88" spans="1:61" ht="45" x14ac:dyDescent="0.2">
      <c r="A88" s="170" t="str">
        <f t="shared" si="51"/>
        <v>X</v>
      </c>
      <c r="B88" s="171">
        <v>3.5</v>
      </c>
      <c r="C88" s="198" t="s">
        <v>382</v>
      </c>
      <c r="D88" s="199"/>
      <c r="E88" s="199"/>
      <c r="F88" s="199"/>
      <c r="G88" s="199"/>
      <c r="H88" s="199"/>
      <c r="I88" s="199"/>
      <c r="J88" s="199"/>
      <c r="K88" s="199"/>
      <c r="L88" s="199"/>
      <c r="M88" s="167"/>
      <c r="N88" s="168"/>
      <c r="O88" s="168"/>
      <c r="P88" s="168"/>
      <c r="Q88" s="168"/>
      <c r="R88" s="168"/>
      <c r="S88" s="168"/>
      <c r="T88" s="168"/>
      <c r="U88" s="168"/>
      <c r="V88" s="168"/>
      <c r="W88" s="169"/>
      <c r="X88" s="200"/>
      <c r="Y88" s="200"/>
      <c r="Z88" s="200"/>
      <c r="AA88" s="200"/>
      <c r="AB88" s="200"/>
      <c r="AC88" s="200"/>
      <c r="AD88" s="200"/>
      <c r="AE88" s="200"/>
      <c r="AF88" s="200"/>
      <c r="AG88" s="441"/>
      <c r="AH88" s="185" t="str">
        <f t="shared" si="52"/>
        <v>Attention - entrée obligatoire</v>
      </c>
      <c r="AI88" s="52" t="s">
        <v>12</v>
      </c>
      <c r="AJ88" s="52">
        <f t="shared" si="53"/>
        <v>1</v>
      </c>
      <c r="AK88" s="52">
        <f t="shared" si="54"/>
        <v>0</v>
      </c>
      <c r="AL88" s="117">
        <f t="shared" si="55"/>
        <v>0</v>
      </c>
      <c r="AM88" s="117">
        <f t="shared" si="56"/>
        <v>0</v>
      </c>
      <c r="AN88" s="117">
        <f t="shared" si="57"/>
        <v>0</v>
      </c>
      <c r="AO88" s="113">
        <f t="shared" si="58"/>
        <v>0</v>
      </c>
      <c r="AP88" s="113">
        <f t="shared" si="59"/>
        <v>0</v>
      </c>
      <c r="AQ88" s="113">
        <f t="shared" si="60"/>
        <v>2</v>
      </c>
      <c r="AR88" s="113">
        <f t="shared" si="61"/>
        <v>2</v>
      </c>
      <c r="AS88" s="113" t="str">
        <f t="shared" si="62"/>
        <v xml:space="preserve"> </v>
      </c>
      <c r="AT88" s="113" t="str">
        <f t="shared" si="63"/>
        <v xml:space="preserve"> </v>
      </c>
      <c r="AU88" s="113" t="str">
        <f t="shared" si="64"/>
        <v xml:space="preserve"> </v>
      </c>
      <c r="AV88" s="113" t="str">
        <f t="shared" si="65"/>
        <v>x</v>
      </c>
      <c r="AW88" s="113" t="str">
        <f t="shared" si="66"/>
        <v xml:space="preserve"> </v>
      </c>
      <c r="AX88" s="113" t="str">
        <f t="shared" si="67"/>
        <v xml:space="preserve"> </v>
      </c>
      <c r="AY88" s="113" t="str">
        <f t="shared" si="68"/>
        <v xml:space="preserve"> </v>
      </c>
      <c r="AZ88" s="122">
        <f t="shared" si="69"/>
        <v>0</v>
      </c>
      <c r="BA88" s="123">
        <f t="shared" si="70"/>
        <v>1</v>
      </c>
      <c r="BB88" s="123">
        <f t="shared" si="71"/>
        <v>0</v>
      </c>
      <c r="BC88" s="113">
        <f t="shared" si="72"/>
        <v>1</v>
      </c>
      <c r="BD88" s="82">
        <f t="shared" si="73"/>
        <v>0</v>
      </c>
      <c r="BE88" s="166" t="str">
        <f t="shared" si="74"/>
        <v>Il/elle soutient les client-e-s pour leur respiration</v>
      </c>
      <c r="BF88" s="173" t="s">
        <v>275</v>
      </c>
      <c r="BG88" s="166">
        <f t="shared" si="75"/>
        <v>0</v>
      </c>
      <c r="BH88" s="173"/>
    </row>
    <row r="89" spans="1:61" ht="45" x14ac:dyDescent="0.2">
      <c r="A89" s="170" t="str">
        <f t="shared" si="51"/>
        <v>X</v>
      </c>
      <c r="B89" s="171">
        <v>3.6</v>
      </c>
      <c r="C89" s="198" t="s">
        <v>383</v>
      </c>
      <c r="D89" s="199"/>
      <c r="E89" s="199"/>
      <c r="F89" s="199"/>
      <c r="G89" s="199"/>
      <c r="H89" s="199"/>
      <c r="I89" s="199"/>
      <c r="J89" s="199"/>
      <c r="K89" s="199"/>
      <c r="L89" s="199"/>
      <c r="M89" s="167"/>
      <c r="N89" s="168"/>
      <c r="O89" s="168"/>
      <c r="P89" s="168"/>
      <c r="Q89" s="168"/>
      <c r="R89" s="168"/>
      <c r="S89" s="168"/>
      <c r="T89" s="168"/>
      <c r="U89" s="168"/>
      <c r="V89" s="168"/>
      <c r="W89" s="169"/>
      <c r="X89" s="200"/>
      <c r="Y89" s="200"/>
      <c r="Z89" s="200"/>
      <c r="AA89" s="200"/>
      <c r="AB89" s="200"/>
      <c r="AC89" s="200"/>
      <c r="AD89" s="200"/>
      <c r="AE89" s="200"/>
      <c r="AF89" s="200"/>
      <c r="AG89" s="441"/>
      <c r="AH89" s="185" t="str">
        <f t="shared" si="52"/>
        <v>Attention - entrée obligatoire</v>
      </c>
      <c r="AI89" s="52" t="s">
        <v>12</v>
      </c>
      <c r="AJ89" s="52">
        <f t="shared" si="53"/>
        <v>1</v>
      </c>
      <c r="AK89" s="52">
        <f t="shared" si="54"/>
        <v>0</v>
      </c>
      <c r="AL89" s="117">
        <f t="shared" si="55"/>
        <v>0</v>
      </c>
      <c r="AM89" s="117">
        <f t="shared" si="56"/>
        <v>0</v>
      </c>
      <c r="AN89" s="117">
        <f t="shared" si="57"/>
        <v>0</v>
      </c>
      <c r="AO89" s="113">
        <f t="shared" si="58"/>
        <v>0</v>
      </c>
      <c r="AP89" s="113">
        <f t="shared" si="59"/>
        <v>0</v>
      </c>
      <c r="AQ89" s="113">
        <f t="shared" si="60"/>
        <v>2</v>
      </c>
      <c r="AR89" s="113">
        <f t="shared" si="61"/>
        <v>2</v>
      </c>
      <c r="AS89" s="113" t="str">
        <f t="shared" si="62"/>
        <v xml:space="preserve"> </v>
      </c>
      <c r="AT89" s="113" t="str">
        <f t="shared" si="63"/>
        <v xml:space="preserve"> </v>
      </c>
      <c r="AU89" s="113" t="str">
        <f t="shared" si="64"/>
        <v xml:space="preserve"> </v>
      </c>
      <c r="AV89" s="113" t="str">
        <f t="shared" si="65"/>
        <v>x</v>
      </c>
      <c r="AW89" s="113" t="str">
        <f t="shared" si="66"/>
        <v xml:space="preserve"> </v>
      </c>
      <c r="AX89" s="113" t="str">
        <f t="shared" si="67"/>
        <v xml:space="preserve"> </v>
      </c>
      <c r="AY89" s="113" t="str">
        <f t="shared" si="68"/>
        <v xml:space="preserve"> </v>
      </c>
      <c r="AZ89" s="122">
        <f t="shared" si="69"/>
        <v>0</v>
      </c>
      <c r="BA89" s="123">
        <f t="shared" si="70"/>
        <v>1</v>
      </c>
      <c r="BB89" s="123">
        <f t="shared" si="71"/>
        <v>0</v>
      </c>
      <c r="BC89" s="113">
        <f t="shared" si="72"/>
        <v>1</v>
      </c>
      <c r="BD89" s="82">
        <f t="shared" si="73"/>
        <v>0</v>
      </c>
      <c r="BE89" s="166" t="str">
        <f t="shared" si="74"/>
        <v>Il/elle soutient les client-e-s dans leurs problèmes de sexualité</v>
      </c>
      <c r="BF89" s="173" t="s">
        <v>275</v>
      </c>
      <c r="BG89" s="166">
        <f t="shared" si="75"/>
        <v>0</v>
      </c>
      <c r="BH89" s="173"/>
    </row>
    <row r="90" spans="1:61" ht="45" x14ac:dyDescent="0.2">
      <c r="A90" s="170" t="str">
        <f t="shared" si="51"/>
        <v>X</v>
      </c>
      <c r="B90" s="171">
        <v>3.7</v>
      </c>
      <c r="C90" s="198" t="s">
        <v>384</v>
      </c>
      <c r="D90" s="199"/>
      <c r="E90" s="199"/>
      <c r="F90" s="199"/>
      <c r="G90" s="199"/>
      <c r="H90" s="199"/>
      <c r="I90" s="199"/>
      <c r="J90" s="199"/>
      <c r="K90" s="199"/>
      <c r="L90" s="199"/>
      <c r="M90" s="167"/>
      <c r="N90" s="168"/>
      <c r="O90" s="168"/>
      <c r="P90" s="168"/>
      <c r="Q90" s="168"/>
      <c r="R90" s="168"/>
      <c r="S90" s="168"/>
      <c r="T90" s="168"/>
      <c r="U90" s="168"/>
      <c r="V90" s="168"/>
      <c r="W90" s="169"/>
      <c r="X90" s="200"/>
      <c r="Y90" s="200"/>
      <c r="Z90" s="200"/>
      <c r="AA90" s="200"/>
      <c r="AB90" s="200"/>
      <c r="AC90" s="200"/>
      <c r="AD90" s="200"/>
      <c r="AE90" s="200"/>
      <c r="AF90" s="200"/>
      <c r="AG90" s="441"/>
      <c r="AH90" s="185" t="str">
        <f t="shared" si="52"/>
        <v>Attention - entrée obligatoire</v>
      </c>
      <c r="AI90" s="52" t="s">
        <v>12</v>
      </c>
      <c r="AJ90" s="52">
        <f t="shared" si="53"/>
        <v>1</v>
      </c>
      <c r="AK90" s="52">
        <f t="shared" si="54"/>
        <v>0</v>
      </c>
      <c r="AL90" s="117">
        <f t="shared" si="55"/>
        <v>0</v>
      </c>
      <c r="AM90" s="117">
        <f t="shared" si="56"/>
        <v>0</v>
      </c>
      <c r="AN90" s="117">
        <f t="shared" si="57"/>
        <v>0</v>
      </c>
      <c r="AO90" s="113">
        <f t="shared" si="58"/>
        <v>0</v>
      </c>
      <c r="AP90" s="113">
        <f t="shared" si="59"/>
        <v>0</v>
      </c>
      <c r="AQ90" s="113">
        <f t="shared" si="60"/>
        <v>2</v>
      </c>
      <c r="AR90" s="113">
        <f t="shared" si="61"/>
        <v>2</v>
      </c>
      <c r="AS90" s="113" t="str">
        <f t="shared" si="62"/>
        <v xml:space="preserve"> </v>
      </c>
      <c r="AT90" s="113" t="str">
        <f t="shared" si="63"/>
        <v xml:space="preserve"> </v>
      </c>
      <c r="AU90" s="113" t="str">
        <f t="shared" si="64"/>
        <v xml:space="preserve"> </v>
      </c>
      <c r="AV90" s="113" t="str">
        <f t="shared" si="65"/>
        <v>x</v>
      </c>
      <c r="AW90" s="113" t="str">
        <f t="shared" si="66"/>
        <v xml:space="preserve"> </v>
      </c>
      <c r="AX90" s="113" t="str">
        <f t="shared" si="67"/>
        <v xml:space="preserve"> </v>
      </c>
      <c r="AY90" s="113" t="str">
        <f t="shared" si="68"/>
        <v xml:space="preserve"> </v>
      </c>
      <c r="AZ90" s="122">
        <f t="shared" si="69"/>
        <v>0</v>
      </c>
      <c r="BA90" s="123">
        <f t="shared" si="70"/>
        <v>1</v>
      </c>
      <c r="BB90" s="123">
        <f t="shared" si="71"/>
        <v>0</v>
      </c>
      <c r="BC90" s="113">
        <f t="shared" si="72"/>
        <v>1</v>
      </c>
      <c r="BD90" s="82">
        <f t="shared" si="73"/>
        <v>0</v>
      </c>
      <c r="BE90" s="166" t="str">
        <f t="shared" si="74"/>
        <v>Il/elle gère de manière adéquate des situations de soins difficiles, notamment avec des personnes ayant des troubles de la communication</v>
      </c>
      <c r="BF90" s="173" t="s">
        <v>275</v>
      </c>
      <c r="BG90" s="166">
        <f t="shared" si="75"/>
        <v>0</v>
      </c>
      <c r="BH90" s="173"/>
    </row>
    <row r="91" spans="1:61" ht="45" x14ac:dyDescent="0.2">
      <c r="A91" s="170" t="str">
        <f t="shared" si="51"/>
        <v>X</v>
      </c>
      <c r="B91" s="171">
        <v>3.8</v>
      </c>
      <c r="C91" s="198" t="s">
        <v>385</v>
      </c>
      <c r="D91" s="199"/>
      <c r="E91" s="199"/>
      <c r="F91" s="199"/>
      <c r="G91" s="199"/>
      <c r="H91" s="199"/>
      <c r="I91" s="199"/>
      <c r="J91" s="199"/>
      <c r="K91" s="199"/>
      <c r="L91" s="199"/>
      <c r="M91" s="167"/>
      <c r="N91" s="168"/>
      <c r="O91" s="168"/>
      <c r="P91" s="168"/>
      <c r="Q91" s="168"/>
      <c r="R91" s="168"/>
      <c r="S91" s="168"/>
      <c r="T91" s="168"/>
      <c r="U91" s="168"/>
      <c r="V91" s="168"/>
      <c r="W91" s="169"/>
      <c r="X91" s="200"/>
      <c r="Y91" s="200"/>
      <c r="Z91" s="200"/>
      <c r="AA91" s="200"/>
      <c r="AB91" s="200"/>
      <c r="AC91" s="200"/>
      <c r="AD91" s="200"/>
      <c r="AE91" s="200"/>
      <c r="AF91" s="200"/>
      <c r="AG91" s="441"/>
      <c r="AH91" s="185" t="str">
        <f t="shared" si="52"/>
        <v>Attention - entrée obligatoire</v>
      </c>
      <c r="AI91" s="52" t="s">
        <v>12</v>
      </c>
      <c r="AJ91" s="52">
        <f t="shared" si="53"/>
        <v>1</v>
      </c>
      <c r="AK91" s="52">
        <f t="shared" si="54"/>
        <v>0</v>
      </c>
      <c r="AL91" s="117">
        <f t="shared" si="55"/>
        <v>0</v>
      </c>
      <c r="AM91" s="117">
        <f t="shared" si="56"/>
        <v>0</v>
      </c>
      <c r="AN91" s="117">
        <f t="shared" si="57"/>
        <v>0</v>
      </c>
      <c r="AO91" s="113">
        <f t="shared" si="58"/>
        <v>0</v>
      </c>
      <c r="AP91" s="113">
        <f t="shared" si="59"/>
        <v>0</v>
      </c>
      <c r="AQ91" s="113">
        <f t="shared" si="60"/>
        <v>2</v>
      </c>
      <c r="AR91" s="113">
        <f t="shared" si="61"/>
        <v>2</v>
      </c>
      <c r="AS91" s="113" t="str">
        <f t="shared" si="62"/>
        <v xml:space="preserve"> </v>
      </c>
      <c r="AT91" s="113" t="str">
        <f t="shared" si="63"/>
        <v xml:space="preserve"> </v>
      </c>
      <c r="AU91" s="113" t="str">
        <f t="shared" si="64"/>
        <v xml:space="preserve"> </v>
      </c>
      <c r="AV91" s="113" t="str">
        <f t="shared" si="65"/>
        <v>x</v>
      </c>
      <c r="AW91" s="113" t="str">
        <f t="shared" si="66"/>
        <v xml:space="preserve"> </v>
      </c>
      <c r="AX91" s="113" t="str">
        <f t="shared" si="67"/>
        <v xml:space="preserve"> </v>
      </c>
      <c r="AY91" s="113" t="str">
        <f t="shared" si="68"/>
        <v xml:space="preserve"> </v>
      </c>
      <c r="AZ91" s="122">
        <f t="shared" si="69"/>
        <v>0</v>
      </c>
      <c r="BA91" s="123">
        <f t="shared" si="70"/>
        <v>1</v>
      </c>
      <c r="BB91" s="123">
        <f t="shared" si="71"/>
        <v>0</v>
      </c>
      <c r="BC91" s="113">
        <f t="shared" si="72"/>
        <v>1</v>
      </c>
      <c r="BD91" s="82">
        <f t="shared" si="73"/>
        <v>0</v>
      </c>
      <c r="BE91" s="166" t="str">
        <f t="shared" si="74"/>
        <v>Il/elle soutient les client-e-s dans leur besoin de sommeil et de repos</v>
      </c>
      <c r="BF91" s="173" t="s">
        <v>275</v>
      </c>
      <c r="BG91" s="166">
        <f t="shared" si="75"/>
        <v>0</v>
      </c>
      <c r="BH91" s="173"/>
    </row>
    <row r="92" spans="1:61" ht="45" x14ac:dyDescent="0.2">
      <c r="A92" s="170" t="str">
        <f t="shared" si="51"/>
        <v>X</v>
      </c>
      <c r="B92" s="171">
        <v>3.9</v>
      </c>
      <c r="C92" s="198" t="s">
        <v>386</v>
      </c>
      <c r="D92" s="199"/>
      <c r="E92" s="199"/>
      <c r="F92" s="199"/>
      <c r="G92" s="199"/>
      <c r="H92" s="199"/>
      <c r="I92" s="199"/>
      <c r="J92" s="199"/>
      <c r="K92" s="199"/>
      <c r="L92" s="199"/>
      <c r="M92" s="167"/>
      <c r="N92" s="168"/>
      <c r="O92" s="168"/>
      <c r="P92" s="168"/>
      <c r="Q92" s="168"/>
      <c r="R92" s="168"/>
      <c r="S92" s="168"/>
      <c r="T92" s="168"/>
      <c r="U92" s="168"/>
      <c r="V92" s="168"/>
      <c r="W92" s="169"/>
      <c r="X92" s="200"/>
      <c r="Y92" s="200"/>
      <c r="Z92" s="200"/>
      <c r="AA92" s="200"/>
      <c r="AB92" s="200"/>
      <c r="AC92" s="200"/>
      <c r="AD92" s="200"/>
      <c r="AE92" s="200"/>
      <c r="AF92" s="200"/>
      <c r="AG92" s="441"/>
      <c r="AH92" s="185" t="str">
        <f t="shared" si="52"/>
        <v>Attention - entrée obligatoire</v>
      </c>
      <c r="AI92" s="52" t="s">
        <v>12</v>
      </c>
      <c r="AJ92" s="52">
        <f t="shared" si="53"/>
        <v>1</v>
      </c>
      <c r="AK92" s="52">
        <f t="shared" si="54"/>
        <v>0</v>
      </c>
      <c r="AL92" s="117">
        <f t="shared" si="55"/>
        <v>0</v>
      </c>
      <c r="AM92" s="117">
        <f t="shared" si="56"/>
        <v>0</v>
      </c>
      <c r="AN92" s="117">
        <f t="shared" si="57"/>
        <v>0</v>
      </c>
      <c r="AO92" s="113">
        <f t="shared" si="58"/>
        <v>0</v>
      </c>
      <c r="AP92" s="113">
        <f t="shared" si="59"/>
        <v>0</v>
      </c>
      <c r="AQ92" s="113">
        <f t="shared" si="60"/>
        <v>2</v>
      </c>
      <c r="AR92" s="113">
        <f t="shared" si="61"/>
        <v>2</v>
      </c>
      <c r="AS92" s="113" t="str">
        <f t="shared" si="62"/>
        <v xml:space="preserve"> </v>
      </c>
      <c r="AT92" s="113" t="str">
        <f t="shared" si="63"/>
        <v xml:space="preserve"> </v>
      </c>
      <c r="AU92" s="113" t="str">
        <f t="shared" si="64"/>
        <v xml:space="preserve"> </v>
      </c>
      <c r="AV92" s="113" t="str">
        <f t="shared" si="65"/>
        <v>x</v>
      </c>
      <c r="AW92" s="113" t="str">
        <f t="shared" si="66"/>
        <v xml:space="preserve"> </v>
      </c>
      <c r="AX92" s="113" t="str">
        <f t="shared" si="67"/>
        <v xml:space="preserve"> </v>
      </c>
      <c r="AY92" s="113" t="str">
        <f t="shared" si="68"/>
        <v xml:space="preserve"> </v>
      </c>
      <c r="AZ92" s="122">
        <f t="shared" si="69"/>
        <v>0</v>
      </c>
      <c r="BA92" s="123">
        <f t="shared" si="70"/>
        <v>1</v>
      </c>
      <c r="BB92" s="123">
        <f t="shared" si="71"/>
        <v>0</v>
      </c>
      <c r="BC92" s="113">
        <f t="shared" si="72"/>
        <v>1</v>
      </c>
      <c r="BD92" s="82">
        <f t="shared" si="73"/>
        <v>0</v>
      </c>
      <c r="BE92" s="166" t="str">
        <f t="shared" si="74"/>
        <v>Il/elle participe sur délégation à l’application d’instruments d’assurance qualité</v>
      </c>
      <c r="BF92" s="173" t="s">
        <v>275</v>
      </c>
      <c r="BG92" s="166">
        <f t="shared" si="75"/>
        <v>0</v>
      </c>
      <c r="BH92" s="173"/>
    </row>
    <row r="93" spans="1:61" ht="25.5" x14ac:dyDescent="0.35">
      <c r="A93" s="1"/>
      <c r="B93" s="50" t="s">
        <v>0</v>
      </c>
      <c r="C93" s="203" t="s">
        <v>116</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115</v>
      </c>
      <c r="Y93" s="206"/>
      <c r="Z93" s="206"/>
      <c r="AA93" s="206"/>
      <c r="AB93" s="206"/>
      <c r="AC93" s="206"/>
      <c r="AD93" s="206"/>
      <c r="AE93" s="206"/>
      <c r="AF93" s="206"/>
      <c r="AG93" s="206"/>
      <c r="AH93" s="156"/>
      <c r="AI93" s="52"/>
      <c r="AJ93" s="52"/>
      <c r="AK93" s="52"/>
      <c r="AL93" s="52"/>
      <c r="AM93" s="52"/>
      <c r="AN93" s="52"/>
      <c r="AO93" s="52"/>
      <c r="AP93" s="52"/>
      <c r="AQ93" s="52"/>
      <c r="AR93" s="52"/>
      <c r="AS93" s="52"/>
      <c r="AT93" s="52"/>
      <c r="AU93" s="52"/>
      <c r="AV93" s="52"/>
      <c r="AW93" s="52"/>
      <c r="AX93" s="52"/>
      <c r="AY93" s="52"/>
      <c r="AZ93" s="52"/>
      <c r="BA93" s="52"/>
      <c r="BB93" s="52"/>
      <c r="BC93" s="52"/>
    </row>
    <row r="94" spans="1:61" ht="30" x14ac:dyDescent="0.35">
      <c r="A94" s="1"/>
      <c r="B94" s="16">
        <v>4</v>
      </c>
      <c r="C94" s="207" t="s">
        <v>387</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7" t="str">
        <f>C94</f>
        <v>Actes médico-techniques</v>
      </c>
    </row>
    <row r="95" spans="1:61" ht="45" x14ac:dyDescent="0.2">
      <c r="A95" s="170" t="str">
        <f t="shared" ref="A95:A102" si="76">IF(BC95=1,"X"," ")</f>
        <v>X</v>
      </c>
      <c r="B95" s="171">
        <v>4.0999999999999996</v>
      </c>
      <c r="C95" s="198" t="s">
        <v>388</v>
      </c>
      <c r="D95" s="199"/>
      <c r="E95" s="199"/>
      <c r="F95" s="199"/>
      <c r="G95" s="199"/>
      <c r="H95" s="199"/>
      <c r="I95" s="199"/>
      <c r="J95" s="199"/>
      <c r="K95" s="199"/>
      <c r="L95" s="199"/>
      <c r="M95" s="167"/>
      <c r="N95" s="168"/>
      <c r="O95" s="168"/>
      <c r="P95" s="168"/>
      <c r="Q95" s="168"/>
      <c r="R95" s="168"/>
      <c r="S95" s="168"/>
      <c r="T95" s="168"/>
      <c r="U95" s="168"/>
      <c r="V95" s="168"/>
      <c r="W95" s="169"/>
      <c r="X95" s="200"/>
      <c r="Y95" s="200"/>
      <c r="Z95" s="200"/>
      <c r="AA95" s="200"/>
      <c r="AB95" s="200"/>
      <c r="AC95" s="200"/>
      <c r="AD95" s="200"/>
      <c r="AE95" s="200"/>
      <c r="AF95" s="200"/>
      <c r="AG95" s="441"/>
      <c r="AH95" s="185" t="str">
        <f t="shared" ref="AH95:AH102" si="77">IF(BB95=1,"Attention - une seule évaluation par ligne est valable",(IF(BA95=1,"Attention - entrée obligatoire"," ")))</f>
        <v>Attention - entrée obligatoire</v>
      </c>
      <c r="AI95" s="52" t="s">
        <v>12</v>
      </c>
      <c r="AJ95" s="52">
        <f t="shared" ref="AJ95:AJ102" si="78">IF(AV95="x",1,0)</f>
        <v>1</v>
      </c>
      <c r="AK95" s="52">
        <f t="shared" ref="AK95:AK102" si="79">AL95+AM95</f>
        <v>0</v>
      </c>
      <c r="AL95" s="117">
        <f t="shared" ref="AL95:AL102" si="80">COUNTIF(M95:Q95,"*")</f>
        <v>0</v>
      </c>
      <c r="AM95" s="117">
        <f t="shared" ref="AM95:AM102" si="81">COUNTIF(R95:W95,"*")</f>
        <v>0</v>
      </c>
      <c r="AN95" s="117">
        <f t="shared" ref="AN95:AN102" si="82">COUNTIF(X95,"*")</f>
        <v>0</v>
      </c>
      <c r="AO95" s="113">
        <f t="shared" ref="AO95:AO102" si="83">AL95*3</f>
        <v>0</v>
      </c>
      <c r="AP95" s="113">
        <f t="shared" ref="AP95:AP102" si="84">AM95*5</f>
        <v>0</v>
      </c>
      <c r="AQ95" s="113">
        <f t="shared" ref="AQ95:AQ102" si="85">IF(AN95=1,0,2)</f>
        <v>2</v>
      </c>
      <c r="AR95" s="113">
        <f t="shared" ref="AR95:AR102" si="86">AO95+AP95+AQ95</f>
        <v>2</v>
      </c>
      <c r="AS95" s="113" t="str">
        <f t="shared" ref="AS95:AS102" si="87">IF(AR95=0,"x"," ")</f>
        <v xml:space="preserve"> </v>
      </c>
      <c r="AT95" s="113" t="str">
        <f t="shared" ref="AT95:AT102" si="88">IF(AR95=3,"x"," ")</f>
        <v xml:space="preserve"> </v>
      </c>
      <c r="AU95" s="113" t="str">
        <f t="shared" ref="AU95:AU102" si="89">IF(AR95=5,"x"," ")</f>
        <v xml:space="preserve"> </v>
      </c>
      <c r="AV95" s="113" t="str">
        <f t="shared" ref="AV95:AV102" si="90">IF(AR95=2,"x"," ")</f>
        <v>x</v>
      </c>
      <c r="AW95" s="113" t="str">
        <f t="shared" ref="AW95:AW102" si="91">IF(AR95=7,"x"," ")</f>
        <v xml:space="preserve"> </v>
      </c>
      <c r="AX95" s="113" t="str">
        <f t="shared" ref="AX95:AX102" si="92">IF(AR95=6,"x"," ")</f>
        <v xml:space="preserve"> </v>
      </c>
      <c r="AY95" s="113" t="str">
        <f t="shared" ref="AY95:AY102" si="93">IF(AR95&gt;7,"x"," ")</f>
        <v xml:space="preserve"> </v>
      </c>
      <c r="AZ95" s="122">
        <f t="shared" ref="AZ95:AZ102" si="94">IF(AS95="x",1,(IF(AT95="x",1,(IF(AU95="x",1,0)))))</f>
        <v>0</v>
      </c>
      <c r="BA95" s="123">
        <f t="shared" ref="BA95:BA102" si="95">IF(AV95="x",1,(IF(AW95="x",1,0)))</f>
        <v>1</v>
      </c>
      <c r="BB95" s="123">
        <f t="shared" ref="BB95:BB102" si="96">IF(AX95="x",1,(IF(AY95="x",1,0)))</f>
        <v>0</v>
      </c>
      <c r="BC95" s="113">
        <f t="shared" ref="BC95:BC102" si="97">IF(BA95=1,1,(IF(BB95=1,1,0)))</f>
        <v>1</v>
      </c>
      <c r="BD95" s="82">
        <f t="shared" ref="BD95:BD102" si="98">COUNTIF(AM95:AN95,"&gt;0")</f>
        <v>0</v>
      </c>
      <c r="BE95" s="166" t="str">
        <f t="shared" ref="BE95:BE102" si="99">C95</f>
        <v>Il/elle contrôle les signes vitaux et établit un bilan hydrique</v>
      </c>
      <c r="BF95" s="173" t="s">
        <v>275</v>
      </c>
      <c r="BG95" s="166">
        <f t="shared" ref="BG95:BG102" si="100">X95</f>
        <v>0</v>
      </c>
      <c r="BH95" s="173"/>
    </row>
    <row r="96" spans="1:61" ht="45" x14ac:dyDescent="0.2">
      <c r="A96" s="170" t="str">
        <f t="shared" si="76"/>
        <v>X</v>
      </c>
      <c r="B96" s="171">
        <v>4.2</v>
      </c>
      <c r="C96" s="198" t="s">
        <v>389</v>
      </c>
      <c r="D96" s="199"/>
      <c r="E96" s="199"/>
      <c r="F96" s="199"/>
      <c r="G96" s="199"/>
      <c r="H96" s="199"/>
      <c r="I96" s="199"/>
      <c r="J96" s="199"/>
      <c r="K96" s="199"/>
      <c r="L96" s="199"/>
      <c r="M96" s="167"/>
      <c r="N96" s="168"/>
      <c r="O96" s="168"/>
      <c r="P96" s="168"/>
      <c r="Q96" s="168"/>
      <c r="R96" s="168"/>
      <c r="S96" s="168"/>
      <c r="T96" s="168"/>
      <c r="U96" s="168"/>
      <c r="V96" s="168"/>
      <c r="W96" s="169"/>
      <c r="X96" s="200"/>
      <c r="Y96" s="200"/>
      <c r="Z96" s="200"/>
      <c r="AA96" s="200"/>
      <c r="AB96" s="200"/>
      <c r="AC96" s="200"/>
      <c r="AD96" s="200"/>
      <c r="AE96" s="200"/>
      <c r="AF96" s="200"/>
      <c r="AG96" s="441"/>
      <c r="AH96" s="185" t="str">
        <f t="shared" si="77"/>
        <v>Attention - entrée obligatoire</v>
      </c>
      <c r="AI96" s="52" t="s">
        <v>12</v>
      </c>
      <c r="AJ96" s="52">
        <f t="shared" si="78"/>
        <v>1</v>
      </c>
      <c r="AK96" s="52">
        <f t="shared" si="79"/>
        <v>0</v>
      </c>
      <c r="AL96" s="117">
        <f t="shared" si="80"/>
        <v>0</v>
      </c>
      <c r="AM96" s="117">
        <f t="shared" si="81"/>
        <v>0</v>
      </c>
      <c r="AN96" s="117">
        <f t="shared" si="82"/>
        <v>0</v>
      </c>
      <c r="AO96" s="113">
        <f t="shared" si="83"/>
        <v>0</v>
      </c>
      <c r="AP96" s="113">
        <f t="shared" si="84"/>
        <v>0</v>
      </c>
      <c r="AQ96" s="113">
        <f t="shared" si="85"/>
        <v>2</v>
      </c>
      <c r="AR96" s="113">
        <f t="shared" si="86"/>
        <v>2</v>
      </c>
      <c r="AS96" s="113" t="str">
        <f t="shared" si="87"/>
        <v xml:space="preserve"> </v>
      </c>
      <c r="AT96" s="113" t="str">
        <f t="shared" si="88"/>
        <v xml:space="preserve"> </v>
      </c>
      <c r="AU96" s="113" t="str">
        <f t="shared" si="89"/>
        <v xml:space="preserve"> </v>
      </c>
      <c r="AV96" s="113" t="str">
        <f t="shared" si="90"/>
        <v>x</v>
      </c>
      <c r="AW96" s="113" t="str">
        <f t="shared" si="91"/>
        <v xml:space="preserve"> </v>
      </c>
      <c r="AX96" s="113" t="str">
        <f t="shared" si="92"/>
        <v xml:space="preserve"> </v>
      </c>
      <c r="AY96" s="113" t="str">
        <f t="shared" si="93"/>
        <v xml:space="preserve"> </v>
      </c>
      <c r="AZ96" s="122">
        <f t="shared" si="94"/>
        <v>0</v>
      </c>
      <c r="BA96" s="123">
        <f t="shared" si="95"/>
        <v>1</v>
      </c>
      <c r="BB96" s="123">
        <f t="shared" si="96"/>
        <v>0</v>
      </c>
      <c r="BC96" s="113">
        <f t="shared" si="97"/>
        <v>1</v>
      </c>
      <c r="BD96" s="82">
        <f t="shared" si="98"/>
        <v>0</v>
      </c>
      <c r="BE96" s="166" t="str">
        <f t="shared" si="99"/>
        <v>Il/elle effectue des ponctions veineuses et des prises de sang capillaires</v>
      </c>
      <c r="BF96" s="173" t="s">
        <v>275</v>
      </c>
      <c r="BG96" s="166">
        <f t="shared" si="100"/>
        <v>0</v>
      </c>
      <c r="BH96" s="173"/>
    </row>
    <row r="97" spans="1:61" ht="45" x14ac:dyDescent="0.2">
      <c r="A97" s="170" t="str">
        <f t="shared" si="76"/>
        <v>X</v>
      </c>
      <c r="B97" s="171">
        <v>4.3</v>
      </c>
      <c r="C97" s="198" t="s">
        <v>390</v>
      </c>
      <c r="D97" s="199"/>
      <c r="E97" s="199"/>
      <c r="F97" s="199"/>
      <c r="G97" s="199"/>
      <c r="H97" s="199"/>
      <c r="I97" s="199"/>
      <c r="J97" s="199"/>
      <c r="K97" s="199"/>
      <c r="L97" s="199"/>
      <c r="M97" s="167"/>
      <c r="N97" s="168"/>
      <c r="O97" s="168"/>
      <c r="P97" s="168"/>
      <c r="Q97" s="168"/>
      <c r="R97" s="168"/>
      <c r="S97" s="168"/>
      <c r="T97" s="168"/>
      <c r="U97" s="168"/>
      <c r="V97" s="168"/>
      <c r="W97" s="169"/>
      <c r="X97" s="200"/>
      <c r="Y97" s="200"/>
      <c r="Z97" s="200"/>
      <c r="AA97" s="200"/>
      <c r="AB97" s="200"/>
      <c r="AC97" s="200"/>
      <c r="AD97" s="200"/>
      <c r="AE97" s="200"/>
      <c r="AF97" s="200"/>
      <c r="AG97" s="441"/>
      <c r="AH97" s="185" t="str">
        <f t="shared" si="77"/>
        <v>Attention - entrée obligatoire</v>
      </c>
      <c r="AI97" s="52" t="s">
        <v>12</v>
      </c>
      <c r="AJ97" s="52">
        <f t="shared" si="78"/>
        <v>1</v>
      </c>
      <c r="AK97" s="52">
        <f t="shared" si="79"/>
        <v>0</v>
      </c>
      <c r="AL97" s="117">
        <f t="shared" si="80"/>
        <v>0</v>
      </c>
      <c r="AM97" s="117">
        <f t="shared" si="81"/>
        <v>0</v>
      </c>
      <c r="AN97" s="117">
        <f t="shared" si="82"/>
        <v>0</v>
      </c>
      <c r="AO97" s="113">
        <f t="shared" si="83"/>
        <v>0</v>
      </c>
      <c r="AP97" s="113">
        <f t="shared" si="84"/>
        <v>0</v>
      </c>
      <c r="AQ97" s="113">
        <f t="shared" si="85"/>
        <v>2</v>
      </c>
      <c r="AR97" s="113">
        <f t="shared" si="86"/>
        <v>2</v>
      </c>
      <c r="AS97" s="113" t="str">
        <f t="shared" si="87"/>
        <v xml:space="preserve"> </v>
      </c>
      <c r="AT97" s="113" t="str">
        <f t="shared" si="88"/>
        <v xml:space="preserve"> </v>
      </c>
      <c r="AU97" s="113" t="str">
        <f t="shared" si="89"/>
        <v xml:space="preserve"> </v>
      </c>
      <c r="AV97" s="113" t="str">
        <f t="shared" si="90"/>
        <v>x</v>
      </c>
      <c r="AW97" s="113" t="str">
        <f t="shared" si="91"/>
        <v xml:space="preserve"> </v>
      </c>
      <c r="AX97" s="113" t="str">
        <f t="shared" si="92"/>
        <v xml:space="preserve"> </v>
      </c>
      <c r="AY97" s="113" t="str">
        <f t="shared" si="93"/>
        <v xml:space="preserve"> </v>
      </c>
      <c r="AZ97" s="122">
        <f t="shared" si="94"/>
        <v>0</v>
      </c>
      <c r="BA97" s="123">
        <f t="shared" si="95"/>
        <v>1</v>
      </c>
      <c r="BB97" s="123">
        <f t="shared" si="96"/>
        <v>0</v>
      </c>
      <c r="BC97" s="113">
        <f t="shared" si="97"/>
        <v>1</v>
      </c>
      <c r="BD97" s="82">
        <f t="shared" si="98"/>
        <v>0</v>
      </c>
      <c r="BE97" s="166" t="str">
        <f t="shared" si="99"/>
        <v>Il/elle prépare et administre des médicaments</v>
      </c>
      <c r="BF97" s="173" t="s">
        <v>275</v>
      </c>
      <c r="BG97" s="166">
        <f t="shared" si="100"/>
        <v>0</v>
      </c>
      <c r="BH97" s="173"/>
    </row>
    <row r="98" spans="1:61" ht="45" x14ac:dyDescent="0.2">
      <c r="A98" s="170" t="str">
        <f t="shared" si="76"/>
        <v>X</v>
      </c>
      <c r="B98" s="171">
        <v>4.4000000000000004</v>
      </c>
      <c r="C98" s="198" t="s">
        <v>472</v>
      </c>
      <c r="D98" s="199"/>
      <c r="E98" s="199"/>
      <c r="F98" s="199"/>
      <c r="G98" s="199"/>
      <c r="H98" s="199"/>
      <c r="I98" s="199"/>
      <c r="J98" s="199"/>
      <c r="K98" s="199"/>
      <c r="L98" s="199"/>
      <c r="M98" s="167"/>
      <c r="N98" s="168"/>
      <c r="O98" s="168"/>
      <c r="P98" s="168"/>
      <c r="Q98" s="168"/>
      <c r="R98" s="168"/>
      <c r="S98" s="168"/>
      <c r="T98" s="168"/>
      <c r="U98" s="168"/>
      <c r="V98" s="168"/>
      <c r="W98" s="169"/>
      <c r="X98" s="200"/>
      <c r="Y98" s="200"/>
      <c r="Z98" s="200"/>
      <c r="AA98" s="200"/>
      <c r="AB98" s="200"/>
      <c r="AC98" s="200"/>
      <c r="AD98" s="200"/>
      <c r="AE98" s="200"/>
      <c r="AF98" s="200"/>
      <c r="AG98" s="441"/>
      <c r="AH98" s="185" t="str">
        <f t="shared" si="77"/>
        <v>Attention - entrée obligatoire</v>
      </c>
      <c r="AI98" s="52" t="s">
        <v>12</v>
      </c>
      <c r="AJ98" s="52">
        <f t="shared" si="78"/>
        <v>1</v>
      </c>
      <c r="AK98" s="52">
        <f t="shared" si="79"/>
        <v>0</v>
      </c>
      <c r="AL98" s="117">
        <f t="shared" si="80"/>
        <v>0</v>
      </c>
      <c r="AM98" s="117">
        <f t="shared" si="81"/>
        <v>0</v>
      </c>
      <c r="AN98" s="117">
        <f t="shared" si="82"/>
        <v>0</v>
      </c>
      <c r="AO98" s="113">
        <f t="shared" si="83"/>
        <v>0</v>
      </c>
      <c r="AP98" s="113">
        <f t="shared" si="84"/>
        <v>0</v>
      </c>
      <c r="AQ98" s="113">
        <f t="shared" si="85"/>
        <v>2</v>
      </c>
      <c r="AR98" s="113">
        <f t="shared" si="86"/>
        <v>2</v>
      </c>
      <c r="AS98" s="113" t="str">
        <f t="shared" si="87"/>
        <v xml:space="preserve"> </v>
      </c>
      <c r="AT98" s="113" t="str">
        <f t="shared" si="88"/>
        <v xml:space="preserve"> </v>
      </c>
      <c r="AU98" s="113" t="str">
        <f t="shared" si="89"/>
        <v xml:space="preserve"> </v>
      </c>
      <c r="AV98" s="113" t="str">
        <f t="shared" si="90"/>
        <v>x</v>
      </c>
      <c r="AW98" s="113" t="str">
        <f t="shared" si="91"/>
        <v xml:space="preserve"> </v>
      </c>
      <c r="AX98" s="113" t="str">
        <f t="shared" si="92"/>
        <v xml:space="preserve"> </v>
      </c>
      <c r="AY98" s="113" t="str">
        <f t="shared" si="93"/>
        <v xml:space="preserve"> </v>
      </c>
      <c r="AZ98" s="122">
        <f t="shared" si="94"/>
        <v>0</v>
      </c>
      <c r="BA98" s="123">
        <f t="shared" si="95"/>
        <v>1</v>
      </c>
      <c r="BB98" s="123">
        <f t="shared" si="96"/>
        <v>0</v>
      </c>
      <c r="BC98" s="113">
        <f t="shared" si="97"/>
        <v>1</v>
      </c>
      <c r="BD98" s="82">
        <f t="shared" si="98"/>
        <v>0</v>
      </c>
      <c r="BE98" s="166" t="str">
        <f t="shared" si="99"/>
        <v>Il/elle pose et administre des perfusions ne contenant pas de médicaments lorsqu’une voie veineuse périphérique est en place
Il/elle utilise des pompes à perfusion</v>
      </c>
      <c r="BF98" s="173" t="s">
        <v>275</v>
      </c>
      <c r="BG98" s="166">
        <f t="shared" si="100"/>
        <v>0</v>
      </c>
      <c r="BH98" s="173"/>
    </row>
    <row r="99" spans="1:61" ht="45" x14ac:dyDescent="0.2">
      <c r="A99" s="170" t="str">
        <f t="shared" si="76"/>
        <v>X</v>
      </c>
      <c r="B99" s="171">
        <v>4.5</v>
      </c>
      <c r="C99" s="198" t="s">
        <v>473</v>
      </c>
      <c r="D99" s="199"/>
      <c r="E99" s="199"/>
      <c r="F99" s="199"/>
      <c r="G99" s="199"/>
      <c r="H99" s="199"/>
      <c r="I99" s="199"/>
      <c r="J99" s="199"/>
      <c r="K99" s="199"/>
      <c r="L99" s="199"/>
      <c r="M99" s="167"/>
      <c r="N99" s="168"/>
      <c r="O99" s="168"/>
      <c r="P99" s="168"/>
      <c r="Q99" s="168"/>
      <c r="R99" s="168"/>
      <c r="S99" s="168"/>
      <c r="T99" s="168"/>
      <c r="U99" s="168"/>
      <c r="V99" s="168"/>
      <c r="W99" s="169"/>
      <c r="X99" s="200"/>
      <c r="Y99" s="200"/>
      <c r="Z99" s="200"/>
      <c r="AA99" s="200"/>
      <c r="AB99" s="200"/>
      <c r="AC99" s="200"/>
      <c r="AD99" s="200"/>
      <c r="AE99" s="200"/>
      <c r="AF99" s="200"/>
      <c r="AG99" s="441"/>
      <c r="AH99" s="185" t="str">
        <f t="shared" si="77"/>
        <v>Attention - entrée obligatoire</v>
      </c>
      <c r="AI99" s="52" t="s">
        <v>12</v>
      </c>
      <c r="AJ99" s="52">
        <f t="shared" si="78"/>
        <v>1</v>
      </c>
      <c r="AK99" s="52">
        <f t="shared" si="79"/>
        <v>0</v>
      </c>
      <c r="AL99" s="117">
        <f t="shared" si="80"/>
        <v>0</v>
      </c>
      <c r="AM99" s="117">
        <f t="shared" si="81"/>
        <v>0</v>
      </c>
      <c r="AN99" s="117">
        <f t="shared" si="82"/>
        <v>0</v>
      </c>
      <c r="AO99" s="113">
        <f t="shared" si="83"/>
        <v>0</v>
      </c>
      <c r="AP99" s="113">
        <f t="shared" si="84"/>
        <v>0</v>
      </c>
      <c r="AQ99" s="113">
        <f t="shared" si="85"/>
        <v>2</v>
      </c>
      <c r="AR99" s="113">
        <f t="shared" si="86"/>
        <v>2</v>
      </c>
      <c r="AS99" s="113" t="str">
        <f t="shared" si="87"/>
        <v xml:space="preserve"> </v>
      </c>
      <c r="AT99" s="113" t="str">
        <f t="shared" si="88"/>
        <v xml:space="preserve"> </v>
      </c>
      <c r="AU99" s="113" t="str">
        <f t="shared" si="89"/>
        <v xml:space="preserve"> </v>
      </c>
      <c r="AV99" s="113" t="str">
        <f t="shared" si="90"/>
        <v>x</v>
      </c>
      <c r="AW99" s="113" t="str">
        <f t="shared" si="91"/>
        <v xml:space="preserve"> </v>
      </c>
      <c r="AX99" s="113" t="str">
        <f t="shared" si="92"/>
        <v xml:space="preserve"> </v>
      </c>
      <c r="AY99" s="113" t="str">
        <f t="shared" si="93"/>
        <v xml:space="preserve"> </v>
      </c>
      <c r="AZ99" s="122">
        <f t="shared" si="94"/>
        <v>0</v>
      </c>
      <c r="BA99" s="123">
        <f t="shared" si="95"/>
        <v>1</v>
      </c>
      <c r="BB99" s="123">
        <f t="shared" si="96"/>
        <v>0</v>
      </c>
      <c r="BC99" s="113">
        <f t="shared" si="97"/>
        <v>1</v>
      </c>
      <c r="BD99" s="82">
        <f t="shared" si="98"/>
        <v>0</v>
      </c>
      <c r="BE99" s="166" t="str">
        <f t="shared" si="99"/>
        <v>Il/elle prépare l’alimentation entérale et l’administre par la sonde en place
Il/elle utilise la pompe à alimentation</v>
      </c>
      <c r="BF99" s="173" t="s">
        <v>275</v>
      </c>
      <c r="BG99" s="166">
        <f t="shared" si="100"/>
        <v>0</v>
      </c>
      <c r="BH99" s="173"/>
    </row>
    <row r="100" spans="1:61" ht="45" x14ac:dyDescent="0.2">
      <c r="A100" s="170" t="str">
        <f t="shared" si="76"/>
        <v>X</v>
      </c>
      <c r="B100" s="171">
        <v>4.5999999999999996</v>
      </c>
      <c r="C100" s="198" t="s">
        <v>391</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0"/>
      <c r="Z100" s="200"/>
      <c r="AA100" s="200"/>
      <c r="AB100" s="200"/>
      <c r="AC100" s="200"/>
      <c r="AD100" s="200"/>
      <c r="AE100" s="200"/>
      <c r="AF100" s="200"/>
      <c r="AG100" s="441"/>
      <c r="AH100" s="185" t="str">
        <f t="shared" si="77"/>
        <v>Attention - entrée obligatoire</v>
      </c>
      <c r="AI100" s="52" t="s">
        <v>12</v>
      </c>
      <c r="AJ100" s="52">
        <f t="shared" si="78"/>
        <v>1</v>
      </c>
      <c r="AK100" s="52">
        <f t="shared" si="79"/>
        <v>0</v>
      </c>
      <c r="AL100" s="117">
        <f t="shared" si="80"/>
        <v>0</v>
      </c>
      <c r="AM100" s="117">
        <f t="shared" si="81"/>
        <v>0</v>
      </c>
      <c r="AN100" s="117">
        <f t="shared" si="82"/>
        <v>0</v>
      </c>
      <c r="AO100" s="113">
        <f t="shared" si="83"/>
        <v>0</v>
      </c>
      <c r="AP100" s="113">
        <f t="shared" si="84"/>
        <v>0</v>
      </c>
      <c r="AQ100" s="113">
        <f t="shared" si="85"/>
        <v>2</v>
      </c>
      <c r="AR100" s="113">
        <f t="shared" si="86"/>
        <v>2</v>
      </c>
      <c r="AS100" s="113" t="str">
        <f t="shared" si="87"/>
        <v xml:space="preserve"> </v>
      </c>
      <c r="AT100" s="113" t="str">
        <f t="shared" si="88"/>
        <v xml:space="preserve"> </v>
      </c>
      <c r="AU100" s="113" t="str">
        <f t="shared" si="89"/>
        <v xml:space="preserve"> </v>
      </c>
      <c r="AV100" s="113" t="str">
        <f t="shared" si="90"/>
        <v>x</v>
      </c>
      <c r="AW100" s="113" t="str">
        <f t="shared" si="91"/>
        <v xml:space="preserve"> </v>
      </c>
      <c r="AX100" s="113" t="str">
        <f t="shared" si="92"/>
        <v xml:space="preserve"> </v>
      </c>
      <c r="AY100" s="113" t="str">
        <f t="shared" si="93"/>
        <v xml:space="preserve"> </v>
      </c>
      <c r="AZ100" s="122">
        <f t="shared" si="94"/>
        <v>0</v>
      </c>
      <c r="BA100" s="123">
        <f t="shared" si="95"/>
        <v>1</v>
      </c>
      <c r="BB100" s="123">
        <f t="shared" si="96"/>
        <v>0</v>
      </c>
      <c r="BC100" s="113">
        <f t="shared" si="97"/>
        <v>1</v>
      </c>
      <c r="BD100" s="82">
        <f t="shared" si="98"/>
        <v>0</v>
      </c>
      <c r="BE100" s="166" t="str">
        <f t="shared" si="99"/>
        <v>Il/elle effectue des injections sous-cutanées et intramusculaires</v>
      </c>
      <c r="BF100" s="173" t="s">
        <v>275</v>
      </c>
      <c r="BG100" s="166">
        <f t="shared" si="100"/>
        <v>0</v>
      </c>
      <c r="BH100" s="173"/>
    </row>
    <row r="101" spans="1:61" ht="45" x14ac:dyDescent="0.2">
      <c r="A101" s="170" t="str">
        <f t="shared" si="76"/>
        <v>X</v>
      </c>
      <c r="B101" s="171">
        <v>4.7</v>
      </c>
      <c r="C101" s="198" t="s">
        <v>392</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0"/>
      <c r="Z101" s="200"/>
      <c r="AA101" s="200"/>
      <c r="AB101" s="200"/>
      <c r="AC101" s="200"/>
      <c r="AD101" s="200"/>
      <c r="AE101" s="200"/>
      <c r="AF101" s="200"/>
      <c r="AG101" s="441"/>
      <c r="AH101" s="185" t="str">
        <f t="shared" si="77"/>
        <v>Attention - entrée obligatoire</v>
      </c>
      <c r="AI101" s="52" t="s">
        <v>12</v>
      </c>
      <c r="AJ101" s="52">
        <f t="shared" si="78"/>
        <v>1</v>
      </c>
      <c r="AK101" s="52">
        <f t="shared" si="79"/>
        <v>0</v>
      </c>
      <c r="AL101" s="117">
        <f t="shared" si="80"/>
        <v>0</v>
      </c>
      <c r="AM101" s="117">
        <f t="shared" si="81"/>
        <v>0</v>
      </c>
      <c r="AN101" s="117">
        <f t="shared" si="82"/>
        <v>0</v>
      </c>
      <c r="AO101" s="113">
        <f t="shared" si="83"/>
        <v>0</v>
      </c>
      <c r="AP101" s="113">
        <f t="shared" si="84"/>
        <v>0</v>
      </c>
      <c r="AQ101" s="113">
        <f t="shared" si="85"/>
        <v>2</v>
      </c>
      <c r="AR101" s="113">
        <f t="shared" si="86"/>
        <v>2</v>
      </c>
      <c r="AS101" s="113" t="str">
        <f t="shared" si="87"/>
        <v xml:space="preserve"> </v>
      </c>
      <c r="AT101" s="113" t="str">
        <f t="shared" si="88"/>
        <v xml:space="preserve"> </v>
      </c>
      <c r="AU101" s="113" t="str">
        <f t="shared" si="89"/>
        <v xml:space="preserve"> </v>
      </c>
      <c r="AV101" s="113" t="str">
        <f t="shared" si="90"/>
        <v>x</v>
      </c>
      <c r="AW101" s="113" t="str">
        <f t="shared" si="91"/>
        <v xml:space="preserve"> </v>
      </c>
      <c r="AX101" s="113" t="str">
        <f t="shared" si="92"/>
        <v xml:space="preserve"> </v>
      </c>
      <c r="AY101" s="113" t="str">
        <f t="shared" si="93"/>
        <v xml:space="preserve"> </v>
      </c>
      <c r="AZ101" s="122">
        <f t="shared" si="94"/>
        <v>0</v>
      </c>
      <c r="BA101" s="123">
        <f t="shared" si="95"/>
        <v>1</v>
      </c>
      <c r="BB101" s="123">
        <f t="shared" si="96"/>
        <v>0</v>
      </c>
      <c r="BC101" s="113">
        <f t="shared" si="97"/>
        <v>1</v>
      </c>
      <c r="BD101" s="82">
        <f t="shared" si="98"/>
        <v>0</v>
      </c>
      <c r="BE101" s="166" t="str">
        <f t="shared" si="99"/>
        <v>Il/elle change un pansement de plaie du premier ou du deuxième degré en voie de guérison en se conformant aux prescriptions</v>
      </c>
      <c r="BF101" s="173" t="s">
        <v>275</v>
      </c>
      <c r="BG101" s="166">
        <f t="shared" si="100"/>
        <v>0</v>
      </c>
      <c r="BH101" s="173"/>
    </row>
    <row r="102" spans="1:61" ht="45" x14ac:dyDescent="0.2">
      <c r="A102" s="170" t="str">
        <f t="shared" si="76"/>
        <v>X</v>
      </c>
      <c r="B102" s="171">
        <v>4.8</v>
      </c>
      <c r="C102" s="198" t="s">
        <v>393</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0"/>
      <c r="Z102" s="200"/>
      <c r="AA102" s="200"/>
      <c r="AB102" s="200"/>
      <c r="AC102" s="200"/>
      <c r="AD102" s="200"/>
      <c r="AE102" s="200"/>
      <c r="AF102" s="200"/>
      <c r="AG102" s="441"/>
      <c r="AH102" s="185" t="str">
        <f t="shared" si="77"/>
        <v>Attention - entrée obligatoire</v>
      </c>
      <c r="AI102" s="52" t="s">
        <v>12</v>
      </c>
      <c r="AJ102" s="52">
        <f t="shared" si="78"/>
        <v>1</v>
      </c>
      <c r="AK102" s="52">
        <f t="shared" si="79"/>
        <v>0</v>
      </c>
      <c r="AL102" s="117">
        <f t="shared" si="80"/>
        <v>0</v>
      </c>
      <c r="AM102" s="117">
        <f t="shared" si="81"/>
        <v>0</v>
      </c>
      <c r="AN102" s="117">
        <f t="shared" si="82"/>
        <v>0</v>
      </c>
      <c r="AO102" s="113">
        <f t="shared" si="83"/>
        <v>0</v>
      </c>
      <c r="AP102" s="113">
        <f t="shared" si="84"/>
        <v>0</v>
      </c>
      <c r="AQ102" s="113">
        <f t="shared" si="85"/>
        <v>2</v>
      </c>
      <c r="AR102" s="113">
        <f t="shared" si="86"/>
        <v>2</v>
      </c>
      <c r="AS102" s="113" t="str">
        <f t="shared" si="87"/>
        <v xml:space="preserve"> </v>
      </c>
      <c r="AT102" s="113" t="str">
        <f t="shared" si="88"/>
        <v xml:space="preserve"> </v>
      </c>
      <c r="AU102" s="113" t="str">
        <f t="shared" si="89"/>
        <v xml:space="preserve"> </v>
      </c>
      <c r="AV102" s="113" t="str">
        <f t="shared" si="90"/>
        <v>x</v>
      </c>
      <c r="AW102" s="113" t="str">
        <f t="shared" si="91"/>
        <v xml:space="preserve"> </v>
      </c>
      <c r="AX102" s="113" t="str">
        <f t="shared" si="92"/>
        <v xml:space="preserve"> </v>
      </c>
      <c r="AY102" s="113" t="str">
        <f t="shared" si="93"/>
        <v xml:space="preserve"> </v>
      </c>
      <c r="AZ102" s="122">
        <f t="shared" si="94"/>
        <v>0</v>
      </c>
      <c r="BA102" s="123">
        <f t="shared" si="95"/>
        <v>1</v>
      </c>
      <c r="BB102" s="123">
        <f t="shared" si="96"/>
        <v>0</v>
      </c>
      <c r="BC102" s="113">
        <f t="shared" si="97"/>
        <v>1</v>
      </c>
      <c r="BD102" s="82">
        <f t="shared" si="98"/>
        <v>0</v>
      </c>
      <c r="BE102" s="166" t="str">
        <f t="shared" si="99"/>
        <v>Il/elle désinfecte les instruments et les surfaces; il/elle prépare le matériel pour la stérilisation</v>
      </c>
      <c r="BF102" s="173" t="s">
        <v>275</v>
      </c>
      <c r="BG102" s="166">
        <f t="shared" si="100"/>
        <v>0</v>
      </c>
      <c r="BH102" s="173"/>
    </row>
    <row r="103" spans="1:61" ht="25.5" x14ac:dyDescent="0.35">
      <c r="A103" s="1"/>
      <c r="B103" s="50" t="s">
        <v>0</v>
      </c>
      <c r="C103" s="203" t="s">
        <v>116</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115</v>
      </c>
      <c r="Y103" s="206"/>
      <c r="Z103" s="206"/>
      <c r="AA103" s="206"/>
      <c r="AB103" s="206"/>
      <c r="AC103" s="206"/>
      <c r="AD103" s="206"/>
      <c r="AE103" s="206"/>
      <c r="AF103" s="206"/>
      <c r="AG103" s="206"/>
      <c r="AH103" s="156"/>
      <c r="AI103" s="52"/>
      <c r="AJ103" s="52"/>
      <c r="AK103" s="52"/>
      <c r="AL103" s="52"/>
      <c r="AM103" s="52"/>
      <c r="AN103" s="52"/>
      <c r="AO103" s="52"/>
      <c r="AP103" s="52"/>
      <c r="AQ103" s="52"/>
      <c r="AR103" s="52"/>
      <c r="AS103" s="52"/>
      <c r="AT103" s="52"/>
      <c r="AU103" s="52"/>
      <c r="AV103" s="52"/>
      <c r="AW103" s="52"/>
      <c r="AX103" s="52"/>
      <c r="AY103" s="52"/>
      <c r="AZ103" s="52"/>
      <c r="BA103" s="52"/>
      <c r="BB103" s="52"/>
      <c r="BC103" s="52"/>
    </row>
    <row r="104" spans="1:61" ht="30" x14ac:dyDescent="0.35">
      <c r="A104" s="1"/>
      <c r="B104" s="16">
        <v>5</v>
      </c>
      <c r="C104" s="207" t="s">
        <v>394</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7" t="str">
        <f>C104</f>
        <v>Situations de crise et urgences</v>
      </c>
    </row>
    <row r="105" spans="1:61" ht="45" x14ac:dyDescent="0.2">
      <c r="A105" s="170" t="str">
        <f t="shared" ref="A105:A106" si="101">IF(BC105=1,"X"," ")</f>
        <v>X</v>
      </c>
      <c r="B105" s="171">
        <v>5.0999999999999996</v>
      </c>
      <c r="C105" s="198" t="s">
        <v>395</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0"/>
      <c r="Z105" s="200"/>
      <c r="AA105" s="200"/>
      <c r="AB105" s="200"/>
      <c r="AC105" s="200"/>
      <c r="AD105" s="200"/>
      <c r="AE105" s="200"/>
      <c r="AF105" s="200"/>
      <c r="AG105" s="441"/>
      <c r="AH105" s="185" t="str">
        <f t="shared" ref="AH105:AH106" si="102">IF(BB105=1,"Attention - une seule évaluation par ligne est valable",(IF(BA105=1,"Attention - entrée obligatoire"," ")))</f>
        <v>Attention - entrée obligatoire</v>
      </c>
      <c r="AI105" s="52" t="s">
        <v>12</v>
      </c>
      <c r="AJ105" s="52">
        <f t="shared" ref="AJ105:AJ106" si="103">IF(AV105="x",1,0)</f>
        <v>1</v>
      </c>
      <c r="AK105" s="52">
        <f t="shared" ref="AK105:AK106" si="104">AL105+AM105</f>
        <v>0</v>
      </c>
      <c r="AL105" s="117">
        <f t="shared" ref="AL105:AL106" si="105">COUNTIF(M105:Q105,"*")</f>
        <v>0</v>
      </c>
      <c r="AM105" s="117">
        <f t="shared" ref="AM105:AM106" si="106">COUNTIF(R105:W105,"*")</f>
        <v>0</v>
      </c>
      <c r="AN105" s="117">
        <f t="shared" ref="AN105:AN106" si="107">COUNTIF(X105,"*")</f>
        <v>0</v>
      </c>
      <c r="AO105" s="113">
        <f t="shared" ref="AO105:AO106" si="108">AL105*3</f>
        <v>0</v>
      </c>
      <c r="AP105" s="113">
        <f t="shared" ref="AP105:AP106" si="109">AM105*5</f>
        <v>0</v>
      </c>
      <c r="AQ105" s="113">
        <f t="shared" ref="AQ105:AQ106" si="110">IF(AN105=1,0,2)</f>
        <v>2</v>
      </c>
      <c r="AR105" s="113">
        <f t="shared" ref="AR105:AR106" si="111">AO105+AP105+AQ105</f>
        <v>2</v>
      </c>
      <c r="AS105" s="113" t="str">
        <f t="shared" ref="AS105:AS106" si="112">IF(AR105=0,"x"," ")</f>
        <v xml:space="preserve"> </v>
      </c>
      <c r="AT105" s="113" t="str">
        <f t="shared" ref="AT105:AT106" si="113">IF(AR105=3,"x"," ")</f>
        <v xml:space="preserve"> </v>
      </c>
      <c r="AU105" s="113" t="str">
        <f t="shared" ref="AU105:AU106" si="114">IF(AR105=5,"x"," ")</f>
        <v xml:space="preserve"> </v>
      </c>
      <c r="AV105" s="113" t="str">
        <f t="shared" ref="AV105:AV106" si="115">IF(AR105=2,"x"," ")</f>
        <v>x</v>
      </c>
      <c r="AW105" s="113" t="str">
        <f t="shared" ref="AW105:AW106" si="116">IF(AR105=7,"x"," ")</f>
        <v xml:space="preserve"> </v>
      </c>
      <c r="AX105" s="113" t="str">
        <f t="shared" ref="AX105:AX106" si="117">IF(AR105=6,"x"," ")</f>
        <v xml:space="preserve"> </v>
      </c>
      <c r="AY105" s="113" t="str">
        <f t="shared" ref="AY105:AY106" si="118">IF(AR105&gt;7,"x"," ")</f>
        <v xml:space="preserve"> </v>
      </c>
      <c r="AZ105" s="122">
        <f t="shared" ref="AZ105:AZ106" si="119">IF(AS105="x",1,(IF(AT105="x",1,(IF(AU105="x",1,0)))))</f>
        <v>0</v>
      </c>
      <c r="BA105" s="123">
        <f t="shared" ref="BA105:BA106" si="120">IF(AV105="x",1,(IF(AW105="x",1,0)))</f>
        <v>1</v>
      </c>
      <c r="BB105" s="123">
        <f t="shared" ref="BB105:BB106" si="121">IF(AX105="x",1,(IF(AY105="x",1,0)))</f>
        <v>0</v>
      </c>
      <c r="BC105" s="113">
        <f t="shared" ref="BC105:BC106" si="122">IF(BA105=1,1,(IF(BB105=1,1,0)))</f>
        <v>1</v>
      </c>
      <c r="BD105" s="82">
        <f t="shared" ref="BD105:BD106" si="123">COUNTIF(AM105:AN105,"&gt;0")</f>
        <v>0</v>
      </c>
      <c r="BE105" s="166" t="str">
        <f t="shared" ref="BE105:BE106" si="124">C105</f>
        <v>Il/elle reconnaît les situations d’urgence, prodigue les premiers secours et demande de l’aide</v>
      </c>
      <c r="BF105" s="173" t="s">
        <v>275</v>
      </c>
      <c r="BG105" s="166">
        <f t="shared" ref="BG105:BG106" si="125">X105</f>
        <v>0</v>
      </c>
      <c r="BH105" s="173"/>
    </row>
    <row r="106" spans="1:61" ht="45" x14ac:dyDescent="0.2">
      <c r="A106" s="170" t="str">
        <f t="shared" si="101"/>
        <v>X</v>
      </c>
      <c r="B106" s="171">
        <v>5.2</v>
      </c>
      <c r="C106" s="198" t="s">
        <v>396</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0"/>
      <c r="Z106" s="200"/>
      <c r="AA106" s="200"/>
      <c r="AB106" s="200"/>
      <c r="AC106" s="200"/>
      <c r="AD106" s="200"/>
      <c r="AE106" s="200"/>
      <c r="AF106" s="200"/>
      <c r="AG106" s="441"/>
      <c r="AH106" s="185" t="str">
        <f t="shared" si="102"/>
        <v>Attention - entrée obligatoire</v>
      </c>
      <c r="AI106" s="52" t="s">
        <v>12</v>
      </c>
      <c r="AJ106" s="52">
        <f t="shared" si="103"/>
        <v>1</v>
      </c>
      <c r="AK106" s="52">
        <f t="shared" si="104"/>
        <v>0</v>
      </c>
      <c r="AL106" s="117">
        <f t="shared" si="105"/>
        <v>0</v>
      </c>
      <c r="AM106" s="117">
        <f t="shared" si="106"/>
        <v>0</v>
      </c>
      <c r="AN106" s="117">
        <f t="shared" si="107"/>
        <v>0</v>
      </c>
      <c r="AO106" s="113">
        <f t="shared" si="108"/>
        <v>0</v>
      </c>
      <c r="AP106" s="113">
        <f t="shared" si="109"/>
        <v>0</v>
      </c>
      <c r="AQ106" s="113">
        <f t="shared" si="110"/>
        <v>2</v>
      </c>
      <c r="AR106" s="113">
        <f t="shared" si="111"/>
        <v>2</v>
      </c>
      <c r="AS106" s="113" t="str">
        <f t="shared" si="112"/>
        <v xml:space="preserve"> </v>
      </c>
      <c r="AT106" s="113" t="str">
        <f t="shared" si="113"/>
        <v xml:space="preserve"> </v>
      </c>
      <c r="AU106" s="113" t="str">
        <f t="shared" si="114"/>
        <v xml:space="preserve"> </v>
      </c>
      <c r="AV106" s="113" t="str">
        <f t="shared" si="115"/>
        <v>x</v>
      </c>
      <c r="AW106" s="113" t="str">
        <f t="shared" si="116"/>
        <v xml:space="preserve"> </v>
      </c>
      <c r="AX106" s="113" t="str">
        <f t="shared" si="117"/>
        <v xml:space="preserve"> </v>
      </c>
      <c r="AY106" s="113" t="str">
        <f t="shared" si="118"/>
        <v xml:space="preserve"> </v>
      </c>
      <c r="AZ106" s="122">
        <f t="shared" si="119"/>
        <v>0</v>
      </c>
      <c r="BA106" s="123">
        <f t="shared" si="120"/>
        <v>1</v>
      </c>
      <c r="BB106" s="123">
        <f t="shared" si="121"/>
        <v>0</v>
      </c>
      <c r="BC106" s="113">
        <f t="shared" si="122"/>
        <v>1</v>
      </c>
      <c r="BD106" s="82">
        <f t="shared" si="123"/>
        <v>0</v>
      </c>
      <c r="BE106" s="166" t="str">
        <f t="shared" si="124"/>
        <v>Il/elle participe à l’accompagnement dans les situations de crise et en fin de vie</v>
      </c>
      <c r="BF106" s="173" t="s">
        <v>275</v>
      </c>
      <c r="BG106" s="166">
        <f t="shared" si="125"/>
        <v>0</v>
      </c>
      <c r="BH106" s="173"/>
    </row>
    <row r="107" spans="1:61" ht="25.5" x14ac:dyDescent="0.35">
      <c r="A107" s="1"/>
      <c r="B107" s="50" t="s">
        <v>0</v>
      </c>
      <c r="C107" s="203" t="s">
        <v>116</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115</v>
      </c>
      <c r="Y107" s="206"/>
      <c r="Z107" s="206"/>
      <c r="AA107" s="206"/>
      <c r="AB107" s="206"/>
      <c r="AC107" s="206"/>
      <c r="AD107" s="206"/>
      <c r="AE107" s="206"/>
      <c r="AF107" s="206"/>
      <c r="AG107" s="206"/>
      <c r="AH107" s="156"/>
      <c r="AI107" s="52"/>
      <c r="AJ107" s="52"/>
      <c r="AK107" s="52"/>
      <c r="AL107" s="52"/>
      <c r="AM107" s="52"/>
      <c r="AN107" s="52"/>
      <c r="AO107" s="52"/>
      <c r="AP107" s="52"/>
      <c r="AQ107" s="52"/>
      <c r="AR107" s="52"/>
      <c r="AS107" s="52"/>
      <c r="AT107" s="52"/>
      <c r="AU107" s="52"/>
      <c r="AV107" s="52"/>
      <c r="AW107" s="52"/>
      <c r="AX107" s="52"/>
      <c r="AY107" s="52"/>
      <c r="AZ107" s="52"/>
      <c r="BA107" s="52"/>
      <c r="BB107" s="52"/>
      <c r="BC107" s="52"/>
    </row>
    <row r="108" spans="1:61" ht="30" x14ac:dyDescent="0.35">
      <c r="A108" s="1"/>
      <c r="B108" s="16">
        <v>6</v>
      </c>
      <c r="C108" s="207" t="s">
        <v>397</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7" t="str">
        <f>C108</f>
        <v>Prévention et entretien des ressources</v>
      </c>
    </row>
    <row r="109" spans="1:61" ht="45" x14ac:dyDescent="0.2">
      <c r="A109" s="170" t="str">
        <f t="shared" ref="A109:A110" si="126">IF(BC109=1,"X"," ")</f>
        <v>X</v>
      </c>
      <c r="B109" s="171">
        <v>6.1</v>
      </c>
      <c r="C109" s="198" t="s">
        <v>398</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0"/>
      <c r="Z109" s="200"/>
      <c r="AA109" s="200"/>
      <c r="AB109" s="200"/>
      <c r="AC109" s="200"/>
      <c r="AD109" s="200"/>
      <c r="AE109" s="200"/>
      <c r="AF109" s="200"/>
      <c r="AG109" s="441"/>
      <c r="AH109" s="185" t="str">
        <f t="shared" ref="AH109:AH110" si="127">IF(BB109=1,"Attention - une seule évaluation par ligne est valable",(IF(BA109=1,"Attention - entrée obligatoire"," ")))</f>
        <v>Attention - entrée obligatoire</v>
      </c>
      <c r="AI109" s="52" t="s">
        <v>12</v>
      </c>
      <c r="AJ109" s="52">
        <f t="shared" ref="AJ109:AJ110" si="128">IF(AV109="x",1,0)</f>
        <v>1</v>
      </c>
      <c r="AK109" s="52">
        <f t="shared" ref="AK109:AK110" si="129">AL109+AM109</f>
        <v>0</v>
      </c>
      <c r="AL109" s="117">
        <f t="shared" ref="AL109:AL110" si="130">COUNTIF(M109:Q109,"*")</f>
        <v>0</v>
      </c>
      <c r="AM109" s="117">
        <f t="shared" ref="AM109:AM110" si="131">COUNTIF(R109:W109,"*")</f>
        <v>0</v>
      </c>
      <c r="AN109" s="117">
        <f t="shared" ref="AN109:AN110" si="132">COUNTIF(X109,"*")</f>
        <v>0</v>
      </c>
      <c r="AO109" s="113">
        <f t="shared" ref="AO109:AO110" si="133">AL109*3</f>
        <v>0</v>
      </c>
      <c r="AP109" s="113">
        <f t="shared" ref="AP109:AP110" si="134">AM109*5</f>
        <v>0</v>
      </c>
      <c r="AQ109" s="113">
        <f t="shared" ref="AQ109:AQ110" si="135">IF(AN109=1,0,2)</f>
        <v>2</v>
      </c>
      <c r="AR109" s="113">
        <f t="shared" ref="AR109:AR110" si="136">AO109+AP109+AQ109</f>
        <v>2</v>
      </c>
      <c r="AS109" s="113" t="str">
        <f t="shared" ref="AS109:AS110" si="137">IF(AR109=0,"x"," ")</f>
        <v xml:space="preserve"> </v>
      </c>
      <c r="AT109" s="113" t="str">
        <f t="shared" ref="AT109:AT110" si="138">IF(AR109=3,"x"," ")</f>
        <v xml:space="preserve"> </v>
      </c>
      <c r="AU109" s="113" t="str">
        <f t="shared" ref="AU109:AU110" si="139">IF(AR109=5,"x"," ")</f>
        <v xml:space="preserve"> </v>
      </c>
      <c r="AV109" s="113" t="str">
        <f t="shared" ref="AV109:AV110" si="140">IF(AR109=2,"x"," ")</f>
        <v>x</v>
      </c>
      <c r="AW109" s="113" t="str">
        <f t="shared" ref="AW109:AW110" si="141">IF(AR109=7,"x"," ")</f>
        <v xml:space="preserve"> </v>
      </c>
      <c r="AX109" s="113" t="str">
        <f t="shared" ref="AX109:AX110" si="142">IF(AR109=6,"x"," ")</f>
        <v xml:space="preserve"> </v>
      </c>
      <c r="AY109" s="113" t="str">
        <f t="shared" ref="AY109:AY110" si="143">IF(AR109&gt;7,"x"," ")</f>
        <v xml:space="preserve"> </v>
      </c>
      <c r="AZ109" s="122">
        <f t="shared" ref="AZ109:AZ110" si="144">IF(AS109="x",1,(IF(AT109="x",1,(IF(AU109="x",1,0)))))</f>
        <v>0</v>
      </c>
      <c r="BA109" s="123">
        <f t="shared" ref="BA109:BA110" si="145">IF(AV109="x",1,(IF(AW109="x",1,0)))</f>
        <v>1</v>
      </c>
      <c r="BB109" s="123">
        <f t="shared" ref="BB109:BB110" si="146">IF(AX109="x",1,(IF(AY109="x",1,0)))</f>
        <v>0</v>
      </c>
      <c r="BC109" s="113">
        <f t="shared" ref="BC109:BC110" si="147">IF(BA109=1,1,(IF(BB109=1,1,0)))</f>
        <v>1</v>
      </c>
      <c r="BD109" s="82">
        <f t="shared" ref="BD109:BD110" si="148">COUNTIF(AM109:AN109,"&gt;0")</f>
        <v>0</v>
      </c>
      <c r="BE109" s="166" t="str">
        <f t="shared" ref="BE109:BE110" si="149">C109</f>
        <v>Il/elle applique des mesures de prévention</v>
      </c>
      <c r="BF109" s="173" t="s">
        <v>275</v>
      </c>
      <c r="BG109" s="166">
        <f t="shared" ref="BG109:BG110" si="150">X109</f>
        <v>0</v>
      </c>
      <c r="BH109" s="173"/>
    </row>
    <row r="110" spans="1:61" ht="45" x14ac:dyDescent="0.2">
      <c r="A110" s="170" t="str">
        <f t="shared" si="126"/>
        <v>X</v>
      </c>
      <c r="B110" s="171">
        <v>6.2</v>
      </c>
      <c r="C110" s="198" t="s">
        <v>399</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0"/>
      <c r="Z110" s="200"/>
      <c r="AA110" s="200"/>
      <c r="AB110" s="200"/>
      <c r="AC110" s="200"/>
      <c r="AD110" s="200"/>
      <c r="AE110" s="200"/>
      <c r="AF110" s="200"/>
      <c r="AG110" s="441"/>
      <c r="AH110" s="185" t="str">
        <f t="shared" si="127"/>
        <v>Attention - entrée obligatoire</v>
      </c>
      <c r="AI110" s="52" t="s">
        <v>12</v>
      </c>
      <c r="AJ110" s="52">
        <f t="shared" si="128"/>
        <v>1</v>
      </c>
      <c r="AK110" s="52">
        <f t="shared" si="129"/>
        <v>0</v>
      </c>
      <c r="AL110" s="117">
        <f t="shared" si="130"/>
        <v>0</v>
      </c>
      <c r="AM110" s="117">
        <f t="shared" si="131"/>
        <v>0</v>
      </c>
      <c r="AN110" s="117">
        <f t="shared" si="132"/>
        <v>0</v>
      </c>
      <c r="AO110" s="113">
        <f t="shared" si="133"/>
        <v>0</v>
      </c>
      <c r="AP110" s="113">
        <f t="shared" si="134"/>
        <v>0</v>
      </c>
      <c r="AQ110" s="113">
        <f t="shared" si="135"/>
        <v>2</v>
      </c>
      <c r="AR110" s="113">
        <f t="shared" si="136"/>
        <v>2</v>
      </c>
      <c r="AS110" s="113" t="str">
        <f t="shared" si="137"/>
        <v xml:space="preserve"> </v>
      </c>
      <c r="AT110" s="113" t="str">
        <f t="shared" si="138"/>
        <v xml:space="preserve"> </v>
      </c>
      <c r="AU110" s="113" t="str">
        <f t="shared" si="139"/>
        <v xml:space="preserve"> </v>
      </c>
      <c r="AV110" s="113" t="str">
        <f t="shared" si="140"/>
        <v>x</v>
      </c>
      <c r="AW110" s="113" t="str">
        <f t="shared" si="141"/>
        <v xml:space="preserve"> </v>
      </c>
      <c r="AX110" s="113" t="str">
        <f t="shared" si="142"/>
        <v xml:space="preserve"> </v>
      </c>
      <c r="AY110" s="113" t="str">
        <f t="shared" si="143"/>
        <v xml:space="preserve"> </v>
      </c>
      <c r="AZ110" s="122">
        <f t="shared" si="144"/>
        <v>0</v>
      </c>
      <c r="BA110" s="123">
        <f t="shared" si="145"/>
        <v>1</v>
      </c>
      <c r="BB110" s="123">
        <f t="shared" si="146"/>
        <v>0</v>
      </c>
      <c r="BC110" s="113">
        <f t="shared" si="147"/>
        <v>1</v>
      </c>
      <c r="BD110" s="82">
        <f t="shared" si="148"/>
        <v>0</v>
      </c>
      <c r="BE110" s="166" t="str">
        <f t="shared" si="149"/>
        <v>Il/elle identifie les aspects sains chez les client-e-s et les stimule</v>
      </c>
      <c r="BF110" s="173" t="s">
        <v>275</v>
      </c>
      <c r="BG110" s="166">
        <f t="shared" si="150"/>
        <v>0</v>
      </c>
      <c r="BH110" s="173"/>
    </row>
    <row r="111" spans="1:61" ht="25.5" x14ac:dyDescent="0.35">
      <c r="A111" s="1"/>
      <c r="B111" s="50" t="s">
        <v>0</v>
      </c>
      <c r="C111" s="203" t="s">
        <v>116</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115</v>
      </c>
      <c r="Y111" s="206"/>
      <c r="Z111" s="206"/>
      <c r="AA111" s="206"/>
      <c r="AB111" s="206"/>
      <c r="AC111" s="206"/>
      <c r="AD111" s="206"/>
      <c r="AE111" s="206"/>
      <c r="AF111" s="206"/>
      <c r="AG111" s="206"/>
      <c r="AH111" s="156"/>
      <c r="AI111" s="52"/>
      <c r="AJ111" s="52"/>
      <c r="AK111" s="52"/>
      <c r="AL111" s="52"/>
      <c r="AM111" s="52"/>
      <c r="AN111" s="52"/>
      <c r="AO111" s="52"/>
      <c r="AP111" s="52"/>
      <c r="AQ111" s="52"/>
      <c r="AR111" s="52"/>
      <c r="AS111" s="52"/>
      <c r="AT111" s="52"/>
      <c r="AU111" s="52"/>
      <c r="AV111" s="52"/>
      <c r="AW111" s="52"/>
      <c r="AX111" s="52"/>
      <c r="AY111" s="52"/>
      <c r="AZ111" s="52"/>
      <c r="BA111" s="52"/>
      <c r="BB111" s="52"/>
      <c r="BC111" s="52"/>
    </row>
    <row r="112" spans="1:61" ht="30" x14ac:dyDescent="0.35">
      <c r="A112" s="1"/>
      <c r="B112" s="16">
        <v>7</v>
      </c>
      <c r="C112" s="207" t="s">
        <v>400</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7" t="str">
        <f>C112</f>
        <v>Organisation de la vie quotidienne</v>
      </c>
    </row>
    <row r="113" spans="1:61" ht="45" x14ac:dyDescent="0.2">
      <c r="A113" s="170" t="str">
        <f t="shared" ref="A113:A114" si="151">IF(BC113=1,"X"," ")</f>
        <v>X</v>
      </c>
      <c r="B113" s="171">
        <v>7.1</v>
      </c>
      <c r="C113" s="198" t="s">
        <v>401</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0"/>
      <c r="Z113" s="200"/>
      <c r="AA113" s="200"/>
      <c r="AB113" s="200"/>
      <c r="AC113" s="200"/>
      <c r="AD113" s="200"/>
      <c r="AE113" s="200"/>
      <c r="AF113" s="200"/>
      <c r="AG113" s="441"/>
      <c r="AH113" s="185" t="str">
        <f t="shared" ref="AH113:AH114" si="152">IF(BB113=1,"Attention - une seule évaluation par ligne est valable",(IF(BA113=1,"Attention - entrée obligatoire"," ")))</f>
        <v>Attention - entrée obligatoire</v>
      </c>
      <c r="AI113" s="52" t="s">
        <v>12</v>
      </c>
      <c r="AJ113" s="52">
        <f t="shared" ref="AJ113:AJ114" si="153">IF(AV113="x",1,0)</f>
        <v>1</v>
      </c>
      <c r="AK113" s="52">
        <f t="shared" ref="AK113:AK114" si="154">AL113+AM113</f>
        <v>0</v>
      </c>
      <c r="AL113" s="117">
        <f t="shared" ref="AL113:AL114" si="155">COUNTIF(M113:Q113,"*")</f>
        <v>0</v>
      </c>
      <c r="AM113" s="117">
        <f t="shared" ref="AM113:AM114" si="156">COUNTIF(R113:W113,"*")</f>
        <v>0</v>
      </c>
      <c r="AN113" s="117">
        <f t="shared" ref="AN113:AN114" si="157">COUNTIF(X113,"*")</f>
        <v>0</v>
      </c>
      <c r="AO113" s="113">
        <f t="shared" ref="AO113:AO114" si="158">AL113*3</f>
        <v>0</v>
      </c>
      <c r="AP113" s="113">
        <f t="shared" ref="AP113:AP114" si="159">AM113*5</f>
        <v>0</v>
      </c>
      <c r="AQ113" s="113">
        <f t="shared" ref="AQ113:AQ114" si="160">IF(AN113=1,0,2)</f>
        <v>2</v>
      </c>
      <c r="AR113" s="113">
        <f t="shared" ref="AR113:AR114" si="161">AO113+AP113+AQ113</f>
        <v>2</v>
      </c>
      <c r="AS113" s="113" t="str">
        <f t="shared" ref="AS113:AS114" si="162">IF(AR113=0,"x"," ")</f>
        <v xml:space="preserve"> </v>
      </c>
      <c r="AT113" s="113" t="str">
        <f t="shared" ref="AT113:AT114" si="163">IF(AR113=3,"x"," ")</f>
        <v xml:space="preserve"> </v>
      </c>
      <c r="AU113" s="113" t="str">
        <f t="shared" ref="AU113:AU114" si="164">IF(AR113=5,"x"," ")</f>
        <v xml:space="preserve"> </v>
      </c>
      <c r="AV113" s="113" t="str">
        <f t="shared" ref="AV113:AV114" si="165">IF(AR113=2,"x"," ")</f>
        <v>x</v>
      </c>
      <c r="AW113" s="113" t="str">
        <f t="shared" ref="AW113:AW114" si="166">IF(AR113=7,"x"," ")</f>
        <v xml:space="preserve"> </v>
      </c>
      <c r="AX113" s="113" t="str">
        <f t="shared" ref="AX113:AX114" si="167">IF(AR113=6,"x"," ")</f>
        <v xml:space="preserve"> </v>
      </c>
      <c r="AY113" s="113" t="str">
        <f t="shared" ref="AY113:AY114" si="168">IF(AR113&gt;7,"x"," ")</f>
        <v xml:space="preserve"> </v>
      </c>
      <c r="AZ113" s="122">
        <f t="shared" ref="AZ113:AZ114" si="169">IF(AS113="x",1,(IF(AT113="x",1,(IF(AU113="x",1,0)))))</f>
        <v>0</v>
      </c>
      <c r="BA113" s="123">
        <f t="shared" ref="BA113:BA114" si="170">IF(AV113="x",1,(IF(AW113="x",1,0)))</f>
        <v>1</v>
      </c>
      <c r="BB113" s="123">
        <f t="shared" ref="BB113:BB114" si="171">IF(AX113="x",1,(IF(AY113="x",1,0)))</f>
        <v>0</v>
      </c>
      <c r="BC113" s="113">
        <f t="shared" ref="BC113:BC114" si="172">IF(BA113=1,1,(IF(BB113=1,1,0)))</f>
        <v>1</v>
      </c>
      <c r="BD113" s="82">
        <f t="shared" ref="BD113:BD114" si="173">COUNTIF(AM113:AN113,"&gt;0")</f>
        <v>0</v>
      </c>
      <c r="BE113" s="166" t="str">
        <f t="shared" ref="BE113:BE114" si="174">C113</f>
        <v>Il/elle organise les activités quotidiennes avec les différents groupes de client-e-s en tenant compte de leurs besoins et de l’environnement social</v>
      </c>
      <c r="BF113" s="173" t="s">
        <v>275</v>
      </c>
      <c r="BG113" s="166">
        <f t="shared" ref="BG113:BG114" si="175">X113</f>
        <v>0</v>
      </c>
      <c r="BH113" s="173"/>
    </row>
    <row r="114" spans="1:61" ht="45" x14ac:dyDescent="0.2">
      <c r="A114" s="170" t="str">
        <f t="shared" si="151"/>
        <v>X</v>
      </c>
      <c r="B114" s="171">
        <v>7.2</v>
      </c>
      <c r="C114" s="198" t="s">
        <v>402</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0"/>
      <c r="Z114" s="200"/>
      <c r="AA114" s="200"/>
      <c r="AB114" s="200"/>
      <c r="AC114" s="200"/>
      <c r="AD114" s="200"/>
      <c r="AE114" s="200"/>
      <c r="AF114" s="200"/>
      <c r="AG114" s="441"/>
      <c r="AH114" s="185" t="str">
        <f t="shared" si="152"/>
        <v>Attention - entrée obligatoire</v>
      </c>
      <c r="AI114" s="52" t="s">
        <v>12</v>
      </c>
      <c r="AJ114" s="52">
        <f t="shared" si="153"/>
        <v>1</v>
      </c>
      <c r="AK114" s="52">
        <f t="shared" si="154"/>
        <v>0</v>
      </c>
      <c r="AL114" s="117">
        <f t="shared" si="155"/>
        <v>0</v>
      </c>
      <c r="AM114" s="117">
        <f t="shared" si="156"/>
        <v>0</v>
      </c>
      <c r="AN114" s="117">
        <f t="shared" si="157"/>
        <v>0</v>
      </c>
      <c r="AO114" s="113">
        <f t="shared" si="158"/>
        <v>0</v>
      </c>
      <c r="AP114" s="113">
        <f t="shared" si="159"/>
        <v>0</v>
      </c>
      <c r="AQ114" s="113">
        <f t="shared" si="160"/>
        <v>2</v>
      </c>
      <c r="AR114" s="113">
        <f t="shared" si="161"/>
        <v>2</v>
      </c>
      <c r="AS114" s="113" t="str">
        <f t="shared" si="162"/>
        <v xml:space="preserve"> </v>
      </c>
      <c r="AT114" s="113" t="str">
        <f t="shared" si="163"/>
        <v xml:space="preserve"> </v>
      </c>
      <c r="AU114" s="113" t="str">
        <f t="shared" si="164"/>
        <v xml:space="preserve"> </v>
      </c>
      <c r="AV114" s="113" t="str">
        <f t="shared" si="165"/>
        <v>x</v>
      </c>
      <c r="AW114" s="113" t="str">
        <f t="shared" si="166"/>
        <v xml:space="preserve"> </v>
      </c>
      <c r="AX114" s="113" t="str">
        <f t="shared" si="167"/>
        <v xml:space="preserve"> </v>
      </c>
      <c r="AY114" s="113" t="str">
        <f t="shared" si="168"/>
        <v xml:space="preserve"> </v>
      </c>
      <c r="AZ114" s="122">
        <f t="shared" si="169"/>
        <v>0</v>
      </c>
      <c r="BA114" s="123">
        <f t="shared" si="170"/>
        <v>1</v>
      </c>
      <c r="BB114" s="123">
        <f t="shared" si="171"/>
        <v>0</v>
      </c>
      <c r="BC114" s="113">
        <f t="shared" si="172"/>
        <v>1</v>
      </c>
      <c r="BD114" s="82">
        <f t="shared" si="173"/>
        <v>0</v>
      </c>
      <c r="BE114" s="166" t="str">
        <f t="shared" si="174"/>
        <v>Il/elle guide les client-e-s dans la structuration de leur journée et les aide à se tenir à leur programme</v>
      </c>
      <c r="BF114" s="173" t="s">
        <v>275</v>
      </c>
      <c r="BG114" s="166">
        <f t="shared" si="175"/>
        <v>0</v>
      </c>
      <c r="BH114" s="173"/>
    </row>
    <row r="115" spans="1:61" ht="25.5" x14ac:dyDescent="0.35">
      <c r="A115" s="1"/>
      <c r="B115" s="50" t="s">
        <v>0</v>
      </c>
      <c r="C115" s="203" t="s">
        <v>116</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115</v>
      </c>
      <c r="Y115" s="206"/>
      <c r="Z115" s="206"/>
      <c r="AA115" s="206"/>
      <c r="AB115" s="206"/>
      <c r="AC115" s="206"/>
      <c r="AD115" s="206"/>
      <c r="AE115" s="206"/>
      <c r="AF115" s="206"/>
      <c r="AG115" s="206"/>
      <c r="AH115" s="156"/>
      <c r="AI115" s="52"/>
      <c r="AJ115" s="52"/>
      <c r="AK115" s="52"/>
      <c r="AL115" s="52"/>
      <c r="AM115" s="52"/>
      <c r="AN115" s="52"/>
      <c r="AO115" s="52"/>
      <c r="AP115" s="52"/>
      <c r="AQ115" s="52"/>
      <c r="AR115" s="52"/>
      <c r="AS115" s="52"/>
      <c r="AT115" s="52"/>
      <c r="AU115" s="52"/>
      <c r="AV115" s="52"/>
      <c r="AW115" s="52"/>
      <c r="AX115" s="52"/>
      <c r="AY115" s="52"/>
      <c r="AZ115" s="52"/>
      <c r="BA115" s="52"/>
      <c r="BB115" s="52"/>
      <c r="BC115" s="52"/>
    </row>
    <row r="116" spans="1:61" ht="30" x14ac:dyDescent="0.35">
      <c r="A116" s="1"/>
      <c r="B116" s="16">
        <v>8</v>
      </c>
      <c r="C116" s="207" t="s">
        <v>403</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7" t="str">
        <f>C116</f>
        <v>Alimentation</v>
      </c>
    </row>
    <row r="117" spans="1:61" ht="45" x14ac:dyDescent="0.2">
      <c r="A117" s="170" t="str">
        <f t="shared" ref="A117:A118" si="176">IF(BC117=1,"X"," ")</f>
        <v>X</v>
      </c>
      <c r="B117" s="171">
        <v>8.1</v>
      </c>
      <c r="C117" s="198" t="s">
        <v>404</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0"/>
      <c r="Z117" s="200"/>
      <c r="AA117" s="200"/>
      <c r="AB117" s="200"/>
      <c r="AC117" s="200"/>
      <c r="AD117" s="200"/>
      <c r="AE117" s="200"/>
      <c r="AF117" s="200"/>
      <c r="AG117" s="441"/>
      <c r="AH117" s="185" t="str">
        <f t="shared" ref="AH117:AH118" si="177">IF(BB117=1,"Attention - une seule évaluation par ligne est valable",(IF(BA117=1,"Attention - entrée obligatoire"," ")))</f>
        <v>Attention - entrée obligatoire</v>
      </c>
      <c r="AI117" s="52" t="s">
        <v>12</v>
      </c>
      <c r="AJ117" s="52">
        <f t="shared" ref="AJ117:AJ118" si="178">IF(AV117="x",1,0)</f>
        <v>1</v>
      </c>
      <c r="AK117" s="52">
        <f t="shared" ref="AK117:AK118" si="179">AL117+AM117</f>
        <v>0</v>
      </c>
      <c r="AL117" s="117">
        <f t="shared" ref="AL117:AL118" si="180">COUNTIF(M117:Q117,"*")</f>
        <v>0</v>
      </c>
      <c r="AM117" s="117">
        <f t="shared" ref="AM117:AM118" si="181">COUNTIF(R117:W117,"*")</f>
        <v>0</v>
      </c>
      <c r="AN117" s="117">
        <f t="shared" ref="AN117:AN118" si="182">COUNTIF(X117,"*")</f>
        <v>0</v>
      </c>
      <c r="AO117" s="113">
        <f t="shared" ref="AO117:AO118" si="183">AL117*3</f>
        <v>0</v>
      </c>
      <c r="AP117" s="113">
        <f t="shared" ref="AP117:AP118" si="184">AM117*5</f>
        <v>0</v>
      </c>
      <c r="AQ117" s="113">
        <f t="shared" ref="AQ117:AQ118" si="185">IF(AN117=1,0,2)</f>
        <v>2</v>
      </c>
      <c r="AR117" s="113">
        <f t="shared" ref="AR117:AR118" si="186">AO117+AP117+AQ117</f>
        <v>2</v>
      </c>
      <c r="AS117" s="113" t="str">
        <f t="shared" ref="AS117:AS118" si="187">IF(AR117=0,"x"," ")</f>
        <v xml:space="preserve"> </v>
      </c>
      <c r="AT117" s="113" t="str">
        <f t="shared" ref="AT117:AT118" si="188">IF(AR117=3,"x"," ")</f>
        <v xml:space="preserve"> </v>
      </c>
      <c r="AU117" s="113" t="str">
        <f t="shared" ref="AU117:AU118" si="189">IF(AR117=5,"x"," ")</f>
        <v xml:space="preserve"> </v>
      </c>
      <c r="AV117" s="113" t="str">
        <f t="shared" ref="AV117:AV118" si="190">IF(AR117=2,"x"," ")</f>
        <v>x</v>
      </c>
      <c r="AW117" s="113" t="str">
        <f t="shared" ref="AW117:AW118" si="191">IF(AR117=7,"x"," ")</f>
        <v xml:space="preserve"> </v>
      </c>
      <c r="AX117" s="113" t="str">
        <f t="shared" ref="AX117:AX118" si="192">IF(AR117=6,"x"," ")</f>
        <v xml:space="preserve"> </v>
      </c>
      <c r="AY117" s="113" t="str">
        <f t="shared" ref="AY117:AY118" si="193">IF(AR117&gt;7,"x"," ")</f>
        <v xml:space="preserve"> </v>
      </c>
      <c r="AZ117" s="122">
        <f t="shared" ref="AZ117:AZ118" si="194">IF(AS117="x",1,(IF(AT117="x",1,(IF(AU117="x",1,0)))))</f>
        <v>0</v>
      </c>
      <c r="BA117" s="123">
        <f t="shared" ref="BA117:BA118" si="195">IF(AV117="x",1,(IF(AW117="x",1,0)))</f>
        <v>1</v>
      </c>
      <c r="BB117" s="123">
        <f t="shared" ref="BB117:BB118" si="196">IF(AX117="x",1,(IF(AY117="x",1,0)))</f>
        <v>0</v>
      </c>
      <c r="BC117" s="113">
        <f t="shared" ref="BC117:BC118" si="197">IF(BA117=1,1,(IF(BB117=1,1,0)))</f>
        <v>1</v>
      </c>
      <c r="BD117" s="82">
        <f t="shared" ref="BD117:BD118" si="198">COUNTIF(AM117:AN117,"&gt;0")</f>
        <v>0</v>
      </c>
      <c r="BE117" s="166" t="str">
        <f t="shared" ref="BE117:BE118" si="199">C117</f>
        <v>Il/elle accompagne et conseille les client-e-s en matière d’alimentation en tenant compte des principes diététiques ainsi que de l’état de santé et des habitudes individuelles et culturelles</v>
      </c>
      <c r="BF117" s="173" t="s">
        <v>275</v>
      </c>
      <c r="BG117" s="166">
        <f t="shared" ref="BG117:BG118" si="200">X117</f>
        <v>0</v>
      </c>
      <c r="BH117" s="173"/>
    </row>
    <row r="118" spans="1:61" ht="45" x14ac:dyDescent="0.2">
      <c r="A118" s="170" t="str">
        <f t="shared" si="176"/>
        <v>X</v>
      </c>
      <c r="B118" s="171">
        <v>8.1999999999999993</v>
      </c>
      <c r="C118" s="198" t="s">
        <v>405</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0"/>
      <c r="Z118" s="200"/>
      <c r="AA118" s="200"/>
      <c r="AB118" s="200"/>
      <c r="AC118" s="200"/>
      <c r="AD118" s="200"/>
      <c r="AE118" s="200"/>
      <c r="AF118" s="200"/>
      <c r="AG118" s="441"/>
      <c r="AH118" s="185" t="str">
        <f t="shared" si="177"/>
        <v>Attention - entrée obligatoire</v>
      </c>
      <c r="AI118" s="52" t="s">
        <v>12</v>
      </c>
      <c r="AJ118" s="52">
        <f t="shared" si="178"/>
        <v>1</v>
      </c>
      <c r="AK118" s="52">
        <f t="shared" si="179"/>
        <v>0</v>
      </c>
      <c r="AL118" s="117">
        <f t="shared" si="180"/>
        <v>0</v>
      </c>
      <c r="AM118" s="117">
        <f t="shared" si="181"/>
        <v>0</v>
      </c>
      <c r="AN118" s="117">
        <f t="shared" si="182"/>
        <v>0</v>
      </c>
      <c r="AO118" s="113">
        <f t="shared" si="183"/>
        <v>0</v>
      </c>
      <c r="AP118" s="113">
        <f t="shared" si="184"/>
        <v>0</v>
      </c>
      <c r="AQ118" s="113">
        <f t="shared" si="185"/>
        <v>2</v>
      </c>
      <c r="AR118" s="113">
        <f t="shared" si="186"/>
        <v>2</v>
      </c>
      <c r="AS118" s="113" t="str">
        <f t="shared" si="187"/>
        <v xml:space="preserve"> </v>
      </c>
      <c r="AT118" s="113" t="str">
        <f t="shared" si="188"/>
        <v xml:space="preserve"> </v>
      </c>
      <c r="AU118" s="113" t="str">
        <f t="shared" si="189"/>
        <v xml:space="preserve"> </v>
      </c>
      <c r="AV118" s="113" t="str">
        <f t="shared" si="190"/>
        <v>x</v>
      </c>
      <c r="AW118" s="113" t="str">
        <f t="shared" si="191"/>
        <v xml:space="preserve"> </v>
      </c>
      <c r="AX118" s="113" t="str">
        <f t="shared" si="192"/>
        <v xml:space="preserve"> </v>
      </c>
      <c r="AY118" s="113" t="str">
        <f t="shared" si="193"/>
        <v xml:space="preserve"> </v>
      </c>
      <c r="AZ118" s="122">
        <f t="shared" si="194"/>
        <v>0</v>
      </c>
      <c r="BA118" s="123">
        <f t="shared" si="195"/>
        <v>1</v>
      </c>
      <c r="BB118" s="123">
        <f t="shared" si="196"/>
        <v>0</v>
      </c>
      <c r="BC118" s="113">
        <f t="shared" si="197"/>
        <v>1</v>
      </c>
      <c r="BD118" s="82">
        <f t="shared" si="198"/>
        <v>0</v>
      </c>
      <c r="BE118" s="166" t="str">
        <f t="shared" si="199"/>
        <v>Il/elle soutient les client-e-s en matière d’alimentation, tient compte de leur état de santé et utilise des moyens auxiliaires</v>
      </c>
      <c r="BF118" s="173" t="s">
        <v>275</v>
      </c>
      <c r="BG118" s="166">
        <f t="shared" si="200"/>
        <v>0</v>
      </c>
      <c r="BH118" s="173"/>
    </row>
    <row r="119" spans="1:61" ht="25.5" x14ac:dyDescent="0.35">
      <c r="A119" s="1"/>
      <c r="B119" s="50" t="s">
        <v>0</v>
      </c>
      <c r="C119" s="203" t="s">
        <v>116</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115</v>
      </c>
      <c r="Y119" s="206"/>
      <c r="Z119" s="206"/>
      <c r="AA119" s="206"/>
      <c r="AB119" s="206"/>
      <c r="AC119" s="206"/>
      <c r="AD119" s="206"/>
      <c r="AE119" s="206"/>
      <c r="AF119" s="206"/>
      <c r="AG119" s="206"/>
      <c r="AH119" s="156"/>
      <c r="AI119" s="52"/>
      <c r="AJ119" s="52"/>
      <c r="AK119" s="52"/>
      <c r="AL119" s="52"/>
      <c r="AM119" s="52"/>
      <c r="AN119" s="52"/>
      <c r="AO119" s="52"/>
      <c r="AP119" s="52"/>
      <c r="AQ119" s="52"/>
      <c r="AR119" s="52"/>
      <c r="AS119" s="52"/>
      <c r="AT119" s="52"/>
      <c r="AU119" s="52"/>
      <c r="AV119" s="52"/>
      <c r="AW119" s="52"/>
      <c r="AX119" s="52"/>
      <c r="AY119" s="52"/>
      <c r="AZ119" s="52"/>
      <c r="BA119" s="52"/>
      <c r="BB119" s="52"/>
      <c r="BC119" s="52"/>
    </row>
    <row r="120" spans="1:61" ht="30" x14ac:dyDescent="0.35">
      <c r="A120" s="1"/>
      <c r="B120" s="16">
        <v>9</v>
      </c>
      <c r="C120" s="207" t="s">
        <v>406</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7" t="str">
        <f>C120</f>
        <v xml:space="preserve">Habillement et linge  </v>
      </c>
    </row>
    <row r="121" spans="1:61" ht="45" x14ac:dyDescent="0.2">
      <c r="A121" s="170" t="str">
        <f t="shared" ref="A121" si="201">IF(BC121=1,"X"," ")</f>
        <v>X</v>
      </c>
      <c r="B121" s="171">
        <v>9.1</v>
      </c>
      <c r="C121" s="198" t="s">
        <v>407</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0"/>
      <c r="Z121" s="200"/>
      <c r="AA121" s="200"/>
      <c r="AB121" s="200"/>
      <c r="AC121" s="200"/>
      <c r="AD121" s="200"/>
      <c r="AE121" s="200"/>
      <c r="AF121" s="200"/>
      <c r="AG121" s="441"/>
      <c r="AH121" s="185" t="str">
        <f t="shared" ref="AH121" si="202">IF(BB121=1,"Attention - une seule évaluation par ligne est valable",(IF(BA121=1,"Attention - entrée obligatoire"," ")))</f>
        <v>Attention - entrée obligatoire</v>
      </c>
      <c r="AI121" s="52" t="s">
        <v>12</v>
      </c>
      <c r="AJ121" s="52">
        <f t="shared" ref="AJ121" si="203">IF(AV121="x",1,0)</f>
        <v>1</v>
      </c>
      <c r="AK121" s="52">
        <f t="shared" ref="AK121" si="204">AL121+AM121</f>
        <v>0</v>
      </c>
      <c r="AL121" s="117">
        <f t="shared" ref="AL121" si="205">COUNTIF(M121:Q121,"*")</f>
        <v>0</v>
      </c>
      <c r="AM121" s="117">
        <f t="shared" ref="AM121" si="206">COUNTIF(R121:W121,"*")</f>
        <v>0</v>
      </c>
      <c r="AN121" s="117">
        <f t="shared" ref="AN121" si="207">COUNTIF(X121,"*")</f>
        <v>0</v>
      </c>
      <c r="AO121" s="113">
        <f t="shared" ref="AO121" si="208">AL121*3</f>
        <v>0</v>
      </c>
      <c r="AP121" s="113">
        <f t="shared" ref="AP121" si="209">AM121*5</f>
        <v>0</v>
      </c>
      <c r="AQ121" s="113">
        <f t="shared" ref="AQ121" si="210">IF(AN121=1,0,2)</f>
        <v>2</v>
      </c>
      <c r="AR121" s="113">
        <f t="shared" ref="AR121" si="211">AO121+AP121+AQ121</f>
        <v>2</v>
      </c>
      <c r="AS121" s="113" t="str">
        <f t="shared" ref="AS121" si="212">IF(AR121=0,"x"," ")</f>
        <v xml:space="preserve"> </v>
      </c>
      <c r="AT121" s="113" t="str">
        <f t="shared" ref="AT121" si="213">IF(AR121=3,"x"," ")</f>
        <v xml:space="preserve"> </v>
      </c>
      <c r="AU121" s="113" t="str">
        <f t="shared" ref="AU121" si="214">IF(AR121=5,"x"," ")</f>
        <v xml:space="preserve"> </v>
      </c>
      <c r="AV121" s="113" t="str">
        <f t="shared" ref="AV121" si="215">IF(AR121=2,"x"," ")</f>
        <v>x</v>
      </c>
      <c r="AW121" s="113" t="str">
        <f t="shared" ref="AW121" si="216">IF(AR121=7,"x"," ")</f>
        <v xml:space="preserve"> </v>
      </c>
      <c r="AX121" s="113" t="str">
        <f t="shared" ref="AX121" si="217">IF(AR121=6,"x"," ")</f>
        <v xml:space="preserve"> </v>
      </c>
      <c r="AY121" s="113" t="str">
        <f t="shared" ref="AY121" si="218">IF(AR121&gt;7,"x"," ")</f>
        <v xml:space="preserve"> </v>
      </c>
      <c r="AZ121" s="122">
        <f t="shared" ref="AZ121" si="219">IF(AS121="x",1,(IF(AT121="x",1,(IF(AU121="x",1,0)))))</f>
        <v>0</v>
      </c>
      <c r="BA121" s="123">
        <f t="shared" ref="BA121" si="220">IF(AV121="x",1,(IF(AW121="x",1,0)))</f>
        <v>1</v>
      </c>
      <c r="BB121" s="123">
        <f t="shared" ref="BB121" si="221">IF(AX121="x",1,(IF(AY121="x",1,0)))</f>
        <v>0</v>
      </c>
      <c r="BC121" s="113">
        <f t="shared" ref="BC121" si="222">IF(BA121=1,1,(IF(BB121=1,1,0)))</f>
        <v>1</v>
      </c>
      <c r="BD121" s="82">
        <f t="shared" ref="BD121" si="223">COUNTIF(AM121:AN121,"&gt;0")</f>
        <v>0</v>
      </c>
      <c r="BE121" s="166" t="str">
        <f t="shared" ref="BE121" si="224">C121</f>
        <v>Il/elle s’assure que les client-e-s soient habillés de manière adéquate par rapport à la situation, au climat et à leurs habitudes et qu’ils/elles disposent de linge propre</v>
      </c>
      <c r="BF121" s="173" t="s">
        <v>275</v>
      </c>
      <c r="BG121" s="166">
        <f t="shared" ref="BG121" si="225">X121</f>
        <v>0</v>
      </c>
      <c r="BH121" s="173"/>
    </row>
    <row r="122" spans="1:61" ht="25.5" x14ac:dyDescent="0.35">
      <c r="A122" s="1"/>
      <c r="B122" s="50" t="s">
        <v>0</v>
      </c>
      <c r="C122" s="203" t="s">
        <v>116</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115</v>
      </c>
      <c r="Y122" s="206"/>
      <c r="Z122" s="206"/>
      <c r="AA122" s="206"/>
      <c r="AB122" s="206"/>
      <c r="AC122" s="206"/>
      <c r="AD122" s="206"/>
      <c r="AE122" s="206"/>
      <c r="AF122" s="206"/>
      <c r="AG122" s="206"/>
      <c r="AH122" s="156"/>
      <c r="AI122" s="52"/>
      <c r="AJ122" s="52"/>
      <c r="AK122" s="52"/>
      <c r="AL122" s="52"/>
      <c r="AM122" s="52"/>
      <c r="AN122" s="52"/>
      <c r="AO122" s="52"/>
      <c r="AP122" s="52"/>
      <c r="AQ122" s="52"/>
      <c r="AR122" s="52"/>
      <c r="AS122" s="52"/>
      <c r="AT122" s="52"/>
      <c r="AU122" s="52"/>
      <c r="AV122" s="52"/>
      <c r="AW122" s="52"/>
      <c r="AX122" s="52"/>
      <c r="AY122" s="52"/>
      <c r="AZ122" s="52"/>
      <c r="BA122" s="52"/>
      <c r="BB122" s="52"/>
      <c r="BC122" s="52"/>
    </row>
    <row r="123" spans="1:61" ht="30" x14ac:dyDescent="0.35">
      <c r="A123" s="1"/>
      <c r="B123" s="16">
        <v>10</v>
      </c>
      <c r="C123" s="207" t="s">
        <v>408</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7" t="str">
        <f>C123</f>
        <v>Activités domestiques</v>
      </c>
    </row>
    <row r="124" spans="1:61" ht="45" x14ac:dyDescent="0.2">
      <c r="A124" s="170" t="str">
        <f t="shared" ref="A124:A125" si="226">IF(BC124=1,"X"," ")</f>
        <v>X</v>
      </c>
      <c r="B124" s="171">
        <v>10.1</v>
      </c>
      <c r="C124" s="198" t="s">
        <v>409</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0"/>
      <c r="Z124" s="200"/>
      <c r="AA124" s="200"/>
      <c r="AB124" s="200"/>
      <c r="AC124" s="200"/>
      <c r="AD124" s="200"/>
      <c r="AE124" s="200"/>
      <c r="AF124" s="200"/>
      <c r="AG124" s="441"/>
      <c r="AH124" s="185" t="str">
        <f t="shared" ref="AH124:AH125" si="227">IF(BB124=1,"Attention - une seule évaluation par ligne est valable",(IF(BA124=1,"Attention - entrée obligatoire"," ")))</f>
        <v>Attention - entrée obligatoire</v>
      </c>
      <c r="AI124" s="52" t="s">
        <v>12</v>
      </c>
      <c r="AJ124" s="52">
        <f t="shared" ref="AJ124:AJ125" si="228">IF(AV124="x",1,0)</f>
        <v>1</v>
      </c>
      <c r="AK124" s="52">
        <f t="shared" ref="AK124:AK125" si="229">AL124+AM124</f>
        <v>0</v>
      </c>
      <c r="AL124" s="117">
        <f t="shared" ref="AL124:AL125" si="230">COUNTIF(M124:Q124,"*")</f>
        <v>0</v>
      </c>
      <c r="AM124" s="117">
        <f t="shared" ref="AM124:AM125" si="231">COUNTIF(R124:W124,"*")</f>
        <v>0</v>
      </c>
      <c r="AN124" s="117">
        <f t="shared" ref="AN124:AN125" si="232">COUNTIF(X124,"*")</f>
        <v>0</v>
      </c>
      <c r="AO124" s="113">
        <f t="shared" ref="AO124:AO125" si="233">AL124*3</f>
        <v>0</v>
      </c>
      <c r="AP124" s="113">
        <f t="shared" ref="AP124:AP125" si="234">AM124*5</f>
        <v>0</v>
      </c>
      <c r="AQ124" s="113">
        <f t="shared" ref="AQ124:AQ125" si="235">IF(AN124=1,0,2)</f>
        <v>2</v>
      </c>
      <c r="AR124" s="113">
        <f t="shared" ref="AR124:AR125" si="236">AO124+AP124+AQ124</f>
        <v>2</v>
      </c>
      <c r="AS124" s="113" t="str">
        <f t="shared" ref="AS124:AS125" si="237">IF(AR124=0,"x"," ")</f>
        <v xml:space="preserve"> </v>
      </c>
      <c r="AT124" s="113" t="str">
        <f t="shared" ref="AT124:AT125" si="238">IF(AR124=3,"x"," ")</f>
        <v xml:space="preserve"> </v>
      </c>
      <c r="AU124" s="113" t="str">
        <f t="shared" ref="AU124:AU125" si="239">IF(AR124=5,"x"," ")</f>
        <v xml:space="preserve"> </v>
      </c>
      <c r="AV124" s="113" t="str">
        <f t="shared" ref="AV124:AV125" si="240">IF(AR124=2,"x"," ")</f>
        <v>x</v>
      </c>
      <c r="AW124" s="113" t="str">
        <f t="shared" ref="AW124:AW125" si="241">IF(AR124=7,"x"," ")</f>
        <v xml:space="preserve"> </v>
      </c>
      <c r="AX124" s="113" t="str">
        <f t="shared" ref="AX124:AX125" si="242">IF(AR124=6,"x"," ")</f>
        <v xml:space="preserve"> </v>
      </c>
      <c r="AY124" s="113" t="str">
        <f t="shared" ref="AY124:AY125" si="243">IF(AR124&gt;7,"x"," ")</f>
        <v xml:space="preserve"> </v>
      </c>
      <c r="AZ124" s="122">
        <f t="shared" ref="AZ124:AZ125" si="244">IF(AS124="x",1,(IF(AT124="x",1,(IF(AU124="x",1,0)))))</f>
        <v>0</v>
      </c>
      <c r="BA124" s="123">
        <f t="shared" ref="BA124:BA125" si="245">IF(AV124="x",1,(IF(AW124="x",1,0)))</f>
        <v>1</v>
      </c>
      <c r="BB124" s="123">
        <f t="shared" ref="BB124:BB125" si="246">IF(AX124="x",1,(IF(AY124="x",1,0)))</f>
        <v>0</v>
      </c>
      <c r="BC124" s="113">
        <f t="shared" ref="BC124:BC125" si="247">IF(BA124=1,1,(IF(BB124=1,1,0)))</f>
        <v>1</v>
      </c>
      <c r="BD124" s="82">
        <f t="shared" ref="BD124:BD125" si="248">COUNTIF(AM124:AN124,"&gt;0")</f>
        <v>0</v>
      </c>
      <c r="BE124" s="166" t="str">
        <f t="shared" ref="BE124:BE125" si="249">C124</f>
        <v>Il/elle assure un environnement propre et sûr et tient compte des besoins des client-e-s</v>
      </c>
      <c r="BF124" s="173" t="s">
        <v>275</v>
      </c>
      <c r="BG124" s="166">
        <f t="shared" ref="BG124:BG125" si="250">X124</f>
        <v>0</v>
      </c>
      <c r="BH124" s="173"/>
    </row>
    <row r="125" spans="1:61" ht="45" x14ac:dyDescent="0.2">
      <c r="A125" s="170" t="str">
        <f t="shared" si="226"/>
        <v>X</v>
      </c>
      <c r="B125" s="171">
        <v>10.199999999999999</v>
      </c>
      <c r="C125" s="198" t="s">
        <v>410</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0"/>
      <c r="Z125" s="200"/>
      <c r="AA125" s="200"/>
      <c r="AB125" s="200"/>
      <c r="AC125" s="200"/>
      <c r="AD125" s="200"/>
      <c r="AE125" s="200"/>
      <c r="AF125" s="200"/>
      <c r="AG125" s="441"/>
      <c r="AH125" s="185" t="str">
        <f t="shared" si="227"/>
        <v>Attention - entrée obligatoire</v>
      </c>
      <c r="AI125" s="52" t="s">
        <v>12</v>
      </c>
      <c r="AJ125" s="52">
        <f t="shared" si="228"/>
        <v>1</v>
      </c>
      <c r="AK125" s="52">
        <f t="shared" si="229"/>
        <v>0</v>
      </c>
      <c r="AL125" s="117">
        <f t="shared" si="230"/>
        <v>0</v>
      </c>
      <c r="AM125" s="117">
        <f t="shared" si="231"/>
        <v>0</v>
      </c>
      <c r="AN125" s="117">
        <f t="shared" si="232"/>
        <v>0</v>
      </c>
      <c r="AO125" s="113">
        <f t="shared" si="233"/>
        <v>0</v>
      </c>
      <c r="AP125" s="113">
        <f t="shared" si="234"/>
        <v>0</v>
      </c>
      <c r="AQ125" s="113">
        <f t="shared" si="235"/>
        <v>2</v>
      </c>
      <c r="AR125" s="113">
        <f t="shared" si="236"/>
        <v>2</v>
      </c>
      <c r="AS125" s="113" t="str">
        <f t="shared" si="237"/>
        <v xml:space="preserve"> </v>
      </c>
      <c r="AT125" s="113" t="str">
        <f t="shared" si="238"/>
        <v xml:space="preserve"> </v>
      </c>
      <c r="AU125" s="113" t="str">
        <f t="shared" si="239"/>
        <v xml:space="preserve"> </v>
      </c>
      <c r="AV125" s="113" t="str">
        <f t="shared" si="240"/>
        <v>x</v>
      </c>
      <c r="AW125" s="113" t="str">
        <f t="shared" si="241"/>
        <v xml:space="preserve"> </v>
      </c>
      <c r="AX125" s="113" t="str">
        <f t="shared" si="242"/>
        <v xml:space="preserve"> </v>
      </c>
      <c r="AY125" s="113" t="str">
        <f t="shared" si="243"/>
        <v xml:space="preserve"> </v>
      </c>
      <c r="AZ125" s="122">
        <f t="shared" si="244"/>
        <v>0</v>
      </c>
      <c r="BA125" s="123">
        <f t="shared" si="245"/>
        <v>1</v>
      </c>
      <c r="BB125" s="123">
        <f t="shared" si="246"/>
        <v>0</v>
      </c>
      <c r="BC125" s="113">
        <f t="shared" si="247"/>
        <v>1</v>
      </c>
      <c r="BD125" s="82">
        <f t="shared" si="248"/>
        <v>0</v>
      </c>
      <c r="BE125" s="166" t="str">
        <f t="shared" si="249"/>
        <v>Il/elle assure dans les ménages collectifs l’interface avec les différents prestataires de service du domaine de l’intendance</v>
      </c>
      <c r="BF125" s="173" t="s">
        <v>275</v>
      </c>
      <c r="BG125" s="166">
        <f t="shared" si="250"/>
        <v>0</v>
      </c>
      <c r="BH125" s="173"/>
    </row>
    <row r="126" spans="1:61" ht="25.5" x14ac:dyDescent="0.35">
      <c r="A126" s="1"/>
      <c r="B126" s="50" t="s">
        <v>0</v>
      </c>
      <c r="C126" s="203" t="s">
        <v>116</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115</v>
      </c>
      <c r="Y126" s="206"/>
      <c r="Z126" s="206"/>
      <c r="AA126" s="206"/>
      <c r="AB126" s="206"/>
      <c r="AC126" s="206"/>
      <c r="AD126" s="206"/>
      <c r="AE126" s="206"/>
      <c r="AF126" s="206"/>
      <c r="AG126" s="206"/>
      <c r="AH126" s="156"/>
      <c r="AI126" s="52"/>
      <c r="AJ126" s="52"/>
      <c r="AK126" s="52"/>
      <c r="AL126" s="52"/>
      <c r="AM126" s="52"/>
      <c r="AN126" s="52"/>
      <c r="AO126" s="52"/>
      <c r="AP126" s="52"/>
      <c r="AQ126" s="52"/>
      <c r="AR126" s="52"/>
      <c r="AS126" s="52"/>
      <c r="AT126" s="52"/>
      <c r="AU126" s="52"/>
      <c r="AV126" s="52"/>
      <c r="AW126" s="52"/>
      <c r="AX126" s="52"/>
      <c r="AY126" s="52"/>
      <c r="AZ126" s="52"/>
      <c r="BA126" s="52"/>
      <c r="BB126" s="52"/>
      <c r="BC126" s="52"/>
    </row>
    <row r="127" spans="1:61" ht="30" x14ac:dyDescent="0.35">
      <c r="A127" s="1"/>
      <c r="B127" s="16">
        <v>11</v>
      </c>
      <c r="C127" s="207" t="s">
        <v>360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7" t="str">
        <f>C127</f>
        <v>Administration</v>
      </c>
    </row>
    <row r="128" spans="1:61" ht="60" x14ac:dyDescent="0.2">
      <c r="A128" s="170" t="str">
        <f t="shared" ref="A128:A129" si="251">IF(BC128=1,"X"," ")</f>
        <v>X</v>
      </c>
      <c r="B128" s="171">
        <v>11.1</v>
      </c>
      <c r="C128" s="198" t="s">
        <v>474</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0"/>
      <c r="Z128" s="200"/>
      <c r="AA128" s="200"/>
      <c r="AB128" s="200"/>
      <c r="AC128" s="200"/>
      <c r="AD128" s="200"/>
      <c r="AE128" s="200"/>
      <c r="AF128" s="200"/>
      <c r="AG128" s="441"/>
      <c r="AH128" s="185" t="str">
        <f t="shared" ref="AH128:AH129" si="252">IF(BB128=1,"Attention - une seule évaluation par ligne est valable",(IF(BA128=1,"Attention - entrée obligatoire"," ")))</f>
        <v>Attention - entrée obligatoire</v>
      </c>
      <c r="AI128" s="52" t="s">
        <v>12</v>
      </c>
      <c r="AJ128" s="52">
        <f t="shared" ref="AJ128:AJ129" si="253">IF(AV128="x",1,0)</f>
        <v>1</v>
      </c>
      <c r="AK128" s="52">
        <f t="shared" ref="AK128:AK129" si="254">AL128+AM128</f>
        <v>0</v>
      </c>
      <c r="AL128" s="117">
        <f t="shared" ref="AL128:AL129" si="255">COUNTIF(M128:Q128,"*")</f>
        <v>0</v>
      </c>
      <c r="AM128" s="117">
        <f t="shared" ref="AM128:AM129" si="256">COUNTIF(R128:W128,"*")</f>
        <v>0</v>
      </c>
      <c r="AN128" s="117">
        <f t="shared" ref="AN128:AN129" si="257">COUNTIF(X128,"*")</f>
        <v>0</v>
      </c>
      <c r="AO128" s="113">
        <f t="shared" ref="AO128:AO129" si="258">AL128*3</f>
        <v>0</v>
      </c>
      <c r="AP128" s="113">
        <f t="shared" ref="AP128:AP129" si="259">AM128*5</f>
        <v>0</v>
      </c>
      <c r="AQ128" s="113">
        <f t="shared" ref="AQ128:AQ129" si="260">IF(AN128=1,0,2)</f>
        <v>2</v>
      </c>
      <c r="AR128" s="113">
        <f t="shared" ref="AR128:AR129" si="261">AO128+AP128+AQ128</f>
        <v>2</v>
      </c>
      <c r="AS128" s="113" t="str">
        <f t="shared" ref="AS128:AS129" si="262">IF(AR128=0,"x"," ")</f>
        <v xml:space="preserve"> </v>
      </c>
      <c r="AT128" s="113" t="str">
        <f t="shared" ref="AT128:AT129" si="263">IF(AR128=3,"x"," ")</f>
        <v xml:space="preserve"> </v>
      </c>
      <c r="AU128" s="113" t="str">
        <f t="shared" ref="AU128:AU129" si="264">IF(AR128=5,"x"," ")</f>
        <v xml:space="preserve"> </v>
      </c>
      <c r="AV128" s="113" t="str">
        <f t="shared" ref="AV128:AV129" si="265">IF(AR128=2,"x"," ")</f>
        <v>x</v>
      </c>
      <c r="AW128" s="113" t="str">
        <f t="shared" ref="AW128:AW129" si="266">IF(AR128=7,"x"," ")</f>
        <v xml:space="preserve"> </v>
      </c>
      <c r="AX128" s="113" t="str">
        <f t="shared" ref="AX128:AX129" si="267">IF(AR128=6,"x"," ")</f>
        <v xml:space="preserve"> </v>
      </c>
      <c r="AY128" s="113" t="str">
        <f t="shared" ref="AY128:AY129" si="268">IF(AR128&gt;7,"x"," ")</f>
        <v xml:space="preserve"> </v>
      </c>
      <c r="AZ128" s="122">
        <f t="shared" ref="AZ128:AZ129" si="269">IF(AS128="x",1,(IF(AT128="x",1,(IF(AU128="x",1,0)))))</f>
        <v>0</v>
      </c>
      <c r="BA128" s="123">
        <f t="shared" ref="BA128:BA129" si="270">IF(AV128="x",1,(IF(AW128="x",1,0)))</f>
        <v>1</v>
      </c>
      <c r="BB128" s="123">
        <f t="shared" ref="BB128:BB129" si="271">IF(AX128="x",1,(IF(AY128="x",1,0)))</f>
        <v>0</v>
      </c>
      <c r="BC128" s="113">
        <f t="shared" ref="BC128:BC129" si="272">IF(BA128=1,1,(IF(BB128=1,1,0)))</f>
        <v>1</v>
      </c>
      <c r="BD128" s="82">
        <f t="shared" ref="BD128:BD129" si="273">COUNTIF(AM128:AN128,"&gt;0")</f>
        <v>0</v>
      </c>
      <c r="BE128" s="166" t="str">
        <f t="shared" ref="BE128:BE129" si="274">C128</f>
        <v>Il/elle prépare les documents nécessaires, effectue les transferts, accueille les client-e-s et prend congé d’eux/elles
Il/elle leur présente les locaux et les informe du déroulement de la journée</v>
      </c>
      <c r="BF128" s="173" t="s">
        <v>275</v>
      </c>
      <c r="BG128" s="166">
        <f t="shared" ref="BG128:BG129" si="275">X128</f>
        <v>0</v>
      </c>
      <c r="BH128" s="173"/>
    </row>
    <row r="129" spans="1:61" ht="45" x14ac:dyDescent="0.2">
      <c r="A129" s="170" t="str">
        <f t="shared" si="251"/>
        <v>X</v>
      </c>
      <c r="B129" s="171">
        <v>11.2</v>
      </c>
      <c r="C129" s="198" t="s">
        <v>411</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0"/>
      <c r="Z129" s="200"/>
      <c r="AA129" s="200"/>
      <c r="AB129" s="200"/>
      <c r="AC129" s="200"/>
      <c r="AD129" s="200"/>
      <c r="AE129" s="200"/>
      <c r="AF129" s="200"/>
      <c r="AG129" s="441"/>
      <c r="AH129" s="185" t="str">
        <f t="shared" si="252"/>
        <v>Attention - entrée obligatoire</v>
      </c>
      <c r="AI129" s="52" t="s">
        <v>12</v>
      </c>
      <c r="AJ129" s="52">
        <f t="shared" si="253"/>
        <v>1</v>
      </c>
      <c r="AK129" s="52">
        <f t="shared" si="254"/>
        <v>0</v>
      </c>
      <c r="AL129" s="117">
        <f t="shared" si="255"/>
        <v>0</v>
      </c>
      <c r="AM129" s="117">
        <f t="shared" si="256"/>
        <v>0</v>
      </c>
      <c r="AN129" s="117">
        <f t="shared" si="257"/>
        <v>0</v>
      </c>
      <c r="AO129" s="113">
        <f t="shared" si="258"/>
        <v>0</v>
      </c>
      <c r="AP129" s="113">
        <f t="shared" si="259"/>
        <v>0</v>
      </c>
      <c r="AQ129" s="113">
        <f t="shared" si="260"/>
        <v>2</v>
      </c>
      <c r="AR129" s="113">
        <f t="shared" si="261"/>
        <v>2</v>
      </c>
      <c r="AS129" s="113" t="str">
        <f t="shared" si="262"/>
        <v xml:space="preserve"> </v>
      </c>
      <c r="AT129" s="113" t="str">
        <f t="shared" si="263"/>
        <v xml:space="preserve"> </v>
      </c>
      <c r="AU129" s="113" t="str">
        <f t="shared" si="264"/>
        <v xml:space="preserve"> </v>
      </c>
      <c r="AV129" s="113" t="str">
        <f t="shared" si="265"/>
        <v>x</v>
      </c>
      <c r="AW129" s="113" t="str">
        <f t="shared" si="266"/>
        <v xml:space="preserve"> </v>
      </c>
      <c r="AX129" s="113" t="str">
        <f t="shared" si="267"/>
        <v xml:space="preserve"> </v>
      </c>
      <c r="AY129" s="113" t="str">
        <f t="shared" si="268"/>
        <v xml:space="preserve"> </v>
      </c>
      <c r="AZ129" s="122">
        <f t="shared" si="269"/>
        <v>0</v>
      </c>
      <c r="BA129" s="123">
        <f t="shared" si="270"/>
        <v>1</v>
      </c>
      <c r="BB129" s="123">
        <f t="shared" si="271"/>
        <v>0</v>
      </c>
      <c r="BC129" s="113">
        <f t="shared" si="272"/>
        <v>1</v>
      </c>
      <c r="BD129" s="82">
        <f t="shared" si="273"/>
        <v>0</v>
      </c>
      <c r="BE129" s="166" t="str">
        <f t="shared" si="274"/>
        <v>Il/elle travaille avec le courriel et l’agenda électronique, ainsi qu’avec les logiciels spécifiques à la branche</v>
      </c>
      <c r="BF129" s="173" t="s">
        <v>275</v>
      </c>
      <c r="BG129" s="166">
        <f t="shared" si="275"/>
        <v>0</v>
      </c>
      <c r="BH129" s="173"/>
    </row>
    <row r="130" spans="1:61" ht="25.5" x14ac:dyDescent="0.35">
      <c r="A130" s="1"/>
      <c r="B130" s="50" t="s">
        <v>0</v>
      </c>
      <c r="C130" s="203" t="s">
        <v>116</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115</v>
      </c>
      <c r="Y130" s="206"/>
      <c r="Z130" s="206"/>
      <c r="AA130" s="206"/>
      <c r="AB130" s="206"/>
      <c r="AC130" s="206"/>
      <c r="AD130" s="206"/>
      <c r="AE130" s="206"/>
      <c r="AF130" s="206"/>
      <c r="AG130" s="206"/>
      <c r="AH130" s="156"/>
      <c r="AI130" s="52"/>
      <c r="AJ130" s="52"/>
      <c r="AK130" s="52"/>
      <c r="AL130" s="52"/>
      <c r="AM130" s="52"/>
      <c r="AN130" s="52"/>
      <c r="AO130" s="52"/>
      <c r="AP130" s="52"/>
      <c r="AQ130" s="52"/>
      <c r="AR130" s="52"/>
      <c r="AS130" s="52"/>
      <c r="AT130" s="52"/>
      <c r="AU130" s="52"/>
      <c r="AV130" s="52"/>
      <c r="AW130" s="52"/>
      <c r="AX130" s="52"/>
      <c r="AY130" s="52"/>
      <c r="AZ130" s="52"/>
      <c r="BA130" s="52"/>
      <c r="BB130" s="52"/>
      <c r="BC130" s="52"/>
    </row>
    <row r="131" spans="1:61" ht="30" x14ac:dyDescent="0.35">
      <c r="A131" s="1"/>
      <c r="B131" s="16">
        <v>12</v>
      </c>
      <c r="C131" s="207" t="s">
        <v>412</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7" t="str">
        <f>C131</f>
        <v>Logistique</v>
      </c>
    </row>
    <row r="132" spans="1:61" s="43" customFormat="1" ht="45" x14ac:dyDescent="0.2">
      <c r="A132" s="170" t="str">
        <f t="shared" ref="A132:A134" si="276">IF(BC132=1,"X"," ")</f>
        <v>X</v>
      </c>
      <c r="B132" s="171">
        <v>12.1</v>
      </c>
      <c r="C132" s="198" t="s">
        <v>413</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0"/>
      <c r="Z132" s="200"/>
      <c r="AA132" s="200"/>
      <c r="AB132" s="200"/>
      <c r="AC132" s="200"/>
      <c r="AD132" s="200"/>
      <c r="AE132" s="200"/>
      <c r="AF132" s="200"/>
      <c r="AG132" s="441"/>
      <c r="AH132" s="185" t="str">
        <f t="shared" ref="AH132:AH134" si="277">IF(BB132=1,"Attention - une seule évaluation par ligne est valable",(IF(BA132=1,"Attention - entrée obligatoire"," ")))</f>
        <v>Attention - entrée obligatoire</v>
      </c>
      <c r="AI132" s="52" t="s">
        <v>12</v>
      </c>
      <c r="AJ132" s="52">
        <f t="shared" ref="AJ132:AJ134" si="278">IF(AV132="x",1,0)</f>
        <v>1</v>
      </c>
      <c r="AK132" s="52">
        <f t="shared" ref="AK132:AK134" si="279">AL132+AM132</f>
        <v>0</v>
      </c>
      <c r="AL132" s="117">
        <f t="shared" ref="AL132:AL134" si="280">COUNTIF(M132:Q132,"*")</f>
        <v>0</v>
      </c>
      <c r="AM132" s="117">
        <f t="shared" ref="AM132:AM134" si="281">COUNTIF(R132:W132,"*")</f>
        <v>0</v>
      </c>
      <c r="AN132" s="117">
        <f t="shared" ref="AN132:AN134" si="282">COUNTIF(X132,"*")</f>
        <v>0</v>
      </c>
      <c r="AO132" s="113">
        <f>AL132*3</f>
        <v>0</v>
      </c>
      <c r="AP132" s="113">
        <f>AM132*5</f>
        <v>0</v>
      </c>
      <c r="AQ132" s="113">
        <f t="shared" ref="AQ132:AQ134" si="283">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4">COUNTIF(AM132:AN132,"&gt;0")</f>
        <v>0</v>
      </c>
      <c r="BE132" s="166" t="str">
        <f t="shared" ref="BE132:BE134" si="285">C132</f>
        <v>Il/elle organise et coordonne les transports qui peuvent être planifiés et accompagne les client-e-s dans ces déplacements</v>
      </c>
      <c r="BF132" s="173" t="s">
        <v>275</v>
      </c>
      <c r="BG132" s="166">
        <f t="shared" ref="BG132:BG134" si="286">X132</f>
        <v>0</v>
      </c>
      <c r="BH132" s="173"/>
    </row>
    <row r="133" spans="1:61" ht="45" x14ac:dyDescent="0.2">
      <c r="A133" s="170" t="str">
        <f t="shared" si="276"/>
        <v>X</v>
      </c>
      <c r="B133" s="171">
        <v>12.2</v>
      </c>
      <c r="C133" s="198" t="s">
        <v>475</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0"/>
      <c r="Z133" s="200"/>
      <c r="AA133" s="200"/>
      <c r="AB133" s="200"/>
      <c r="AC133" s="200"/>
      <c r="AD133" s="200"/>
      <c r="AE133" s="200"/>
      <c r="AF133" s="200"/>
      <c r="AG133" s="441"/>
      <c r="AH133" s="185" t="str">
        <f t="shared" si="277"/>
        <v>Attention - entrée obligatoire</v>
      </c>
      <c r="AI133" s="52" t="s">
        <v>12</v>
      </c>
      <c r="AJ133" s="52">
        <f t="shared" si="278"/>
        <v>1</v>
      </c>
      <c r="AK133" s="52">
        <f t="shared" si="279"/>
        <v>0</v>
      </c>
      <c r="AL133" s="117">
        <f t="shared" si="280"/>
        <v>0</v>
      </c>
      <c r="AM133" s="117">
        <f t="shared" si="281"/>
        <v>0</v>
      </c>
      <c r="AN133" s="117">
        <f t="shared" si="282"/>
        <v>0</v>
      </c>
      <c r="AO133" s="113">
        <f>AL133*3</f>
        <v>0</v>
      </c>
      <c r="AP133" s="113">
        <f>AM133*5</f>
        <v>0</v>
      </c>
      <c r="AQ133" s="113">
        <f t="shared" si="283"/>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4"/>
        <v>0</v>
      </c>
      <c r="BE133" s="166" t="str">
        <f t="shared" si="285"/>
        <v>Il/elle gère les matériels d’usage courant et les médicaments
Il/elle organise les réparations et contrôle les retours</v>
      </c>
      <c r="BF133" s="173" t="s">
        <v>275</v>
      </c>
      <c r="BG133" s="166">
        <f t="shared" si="286"/>
        <v>0</v>
      </c>
      <c r="BH133" s="173"/>
    </row>
    <row r="134" spans="1:61" ht="45" x14ac:dyDescent="0.2">
      <c r="A134" s="170" t="str">
        <f t="shared" si="276"/>
        <v>X</v>
      </c>
      <c r="B134" s="171">
        <v>12.3</v>
      </c>
      <c r="C134" s="198" t="s">
        <v>414</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0"/>
      <c r="Z134" s="200"/>
      <c r="AA134" s="200"/>
      <c r="AB134" s="200"/>
      <c r="AC134" s="200"/>
      <c r="AD134" s="200"/>
      <c r="AE134" s="200"/>
      <c r="AF134" s="200"/>
      <c r="AG134" s="441"/>
      <c r="AH134" s="185" t="str">
        <f t="shared" si="277"/>
        <v>Attention - entrée obligatoire</v>
      </c>
      <c r="AI134" s="52" t="s">
        <v>12</v>
      </c>
      <c r="AJ134" s="52">
        <f t="shared" si="278"/>
        <v>1</v>
      </c>
      <c r="AK134" s="52">
        <f t="shared" si="279"/>
        <v>0</v>
      </c>
      <c r="AL134" s="117">
        <f t="shared" si="280"/>
        <v>0</v>
      </c>
      <c r="AM134" s="117">
        <f t="shared" si="281"/>
        <v>0</v>
      </c>
      <c r="AN134" s="117">
        <f t="shared" si="282"/>
        <v>0</v>
      </c>
      <c r="AO134" s="113">
        <f t="shared" ref="AO134" si="287">AL134*3</f>
        <v>0</v>
      </c>
      <c r="AP134" s="113">
        <f t="shared" ref="AP134" si="288">AM134*5</f>
        <v>0</v>
      </c>
      <c r="AQ134" s="113">
        <f t="shared" si="283"/>
        <v>2</v>
      </c>
      <c r="AR134" s="113">
        <f t="shared" ref="AR134" si="289">AO134+AP134+AQ134</f>
        <v>2</v>
      </c>
      <c r="AS134" s="113" t="str">
        <f t="shared" ref="AS134" si="290">IF(AR134=0,"x"," ")</f>
        <v xml:space="preserve"> </v>
      </c>
      <c r="AT134" s="113" t="str">
        <f t="shared" ref="AT134" si="291">IF(AR134=3,"x"," ")</f>
        <v xml:space="preserve"> </v>
      </c>
      <c r="AU134" s="113" t="str">
        <f t="shared" ref="AU134" si="292">IF(AR134=5,"x"," ")</f>
        <v xml:space="preserve"> </v>
      </c>
      <c r="AV134" s="113" t="str">
        <f t="shared" ref="AV134" si="293">IF(AR134=2,"x"," ")</f>
        <v>x</v>
      </c>
      <c r="AW134" s="113" t="str">
        <f t="shared" ref="AW134" si="294">IF(AR134=7,"x"," ")</f>
        <v xml:space="preserve"> </v>
      </c>
      <c r="AX134" s="113" t="str">
        <f t="shared" ref="AX134" si="295">IF(AR134=6,"x"," ")</f>
        <v xml:space="preserve"> </v>
      </c>
      <c r="AY134" s="113" t="str">
        <f t="shared" ref="AY134" si="296">IF(AR134&gt;7,"x"," ")</f>
        <v xml:space="preserve"> </v>
      </c>
      <c r="AZ134" s="122">
        <f t="shared" ref="AZ134" si="297">IF(AS134="x",1,(IF(AT134="x",1,(IF(AU134="x",1,0)))))</f>
        <v>0</v>
      </c>
      <c r="BA134" s="123">
        <f t="shared" ref="BA134" si="298">IF(AV134="x",1,(IF(AW134="x",1,0)))</f>
        <v>1</v>
      </c>
      <c r="BB134" s="123">
        <f t="shared" ref="BB134" si="299">IF(AX134="x",1,(IF(AY134="x",1,0)))</f>
        <v>0</v>
      </c>
      <c r="BC134" s="113">
        <f t="shared" ref="BC134" si="300">IF(BA134=1,1,(IF(BB134=1,1,0)))</f>
        <v>1</v>
      </c>
      <c r="BD134" s="82">
        <f t="shared" si="284"/>
        <v>0</v>
      </c>
      <c r="BE134" s="166" t="str">
        <f t="shared" si="285"/>
        <v>Il/elle tient les appareils et le mobilier prêts à l’emploi et les nettoie</v>
      </c>
      <c r="BF134" s="173" t="s">
        <v>275</v>
      </c>
      <c r="BG134" s="166">
        <f t="shared" si="286"/>
        <v>0</v>
      </c>
      <c r="BH134" s="173"/>
    </row>
    <row r="135" spans="1:61" ht="25.5" x14ac:dyDescent="0.35">
      <c r="A135" s="1"/>
      <c r="B135" s="50" t="s">
        <v>0</v>
      </c>
      <c r="C135" s="203" t="s">
        <v>116</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115</v>
      </c>
      <c r="Y135" s="206"/>
      <c r="Z135" s="206"/>
      <c r="AA135" s="206"/>
      <c r="AB135" s="206"/>
      <c r="AC135" s="206"/>
      <c r="AD135" s="206"/>
      <c r="AE135" s="206"/>
      <c r="AF135" s="206"/>
      <c r="AG135" s="206"/>
      <c r="AH135" s="156"/>
      <c r="AI135" s="52"/>
      <c r="AJ135" s="52"/>
      <c r="AK135" s="52"/>
      <c r="AL135" s="52"/>
      <c r="AM135" s="52"/>
      <c r="AN135" s="52"/>
      <c r="AO135" s="52"/>
      <c r="AP135" s="52"/>
      <c r="AQ135" s="52"/>
      <c r="AR135" s="52"/>
      <c r="AS135" s="52"/>
      <c r="AT135" s="52"/>
      <c r="AU135" s="52"/>
      <c r="AV135" s="52"/>
      <c r="AW135" s="52"/>
      <c r="AX135" s="52"/>
      <c r="AY135" s="52"/>
      <c r="AZ135" s="52"/>
      <c r="BA135" s="52"/>
      <c r="BB135" s="52"/>
      <c r="BC135" s="52"/>
    </row>
    <row r="136" spans="1:61" ht="30" x14ac:dyDescent="0.35">
      <c r="A136" s="1"/>
      <c r="B136" s="16">
        <v>13</v>
      </c>
      <c r="C136" s="207" t="s">
        <v>415</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7" t="str">
        <f>C136</f>
        <v>Organisation du travail</v>
      </c>
    </row>
    <row r="137" spans="1:61" ht="45" x14ac:dyDescent="0.2">
      <c r="A137" s="170" t="str">
        <f t="shared" ref="A137" si="301">IF(BC137=1,"X"," ")</f>
        <v>X</v>
      </c>
      <c r="B137" s="171" t="s">
        <v>312</v>
      </c>
      <c r="C137" s="198" t="s">
        <v>476</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0"/>
      <c r="Z137" s="200"/>
      <c r="AA137" s="200"/>
      <c r="AB137" s="200"/>
      <c r="AC137" s="200"/>
      <c r="AD137" s="200"/>
      <c r="AE137" s="200"/>
      <c r="AF137" s="200"/>
      <c r="AG137" s="441"/>
      <c r="AH137" s="185" t="str">
        <f t="shared" ref="AH137" si="302">IF(BB137=1,"Attention - une seule évaluation par ligne est valable",(IF(BA137=1,"Attention - entrée obligatoire"," ")))</f>
        <v>Attention - entrée obligatoire</v>
      </c>
      <c r="AI137" s="52" t="s">
        <v>12</v>
      </c>
      <c r="AJ137" s="52">
        <f t="shared" ref="AJ137" si="303">IF(AV137="x",1,0)</f>
        <v>1</v>
      </c>
      <c r="AK137" s="52">
        <f t="shared" ref="AK137" si="304">AL137+AM137</f>
        <v>0</v>
      </c>
      <c r="AL137" s="117">
        <f t="shared" ref="AL137" si="305">COUNTIF(M137:Q137,"*")</f>
        <v>0</v>
      </c>
      <c r="AM137" s="117">
        <f t="shared" ref="AM137" si="306">COUNTIF(R137:W137,"*")</f>
        <v>0</v>
      </c>
      <c r="AN137" s="117">
        <f t="shared" ref="AN137" si="307">COUNTIF(X137,"*")</f>
        <v>0</v>
      </c>
      <c r="AO137" s="113">
        <f t="shared" ref="AO137" si="308">AL137*3</f>
        <v>0</v>
      </c>
      <c r="AP137" s="113">
        <f t="shared" ref="AP137" si="309">AM137*5</f>
        <v>0</v>
      </c>
      <c r="AQ137" s="113">
        <f t="shared" ref="AQ137" si="310">IF(AN137=1,0,2)</f>
        <v>2</v>
      </c>
      <c r="AR137" s="113">
        <f t="shared" ref="AR137" si="311">AO137+AP137+AQ137</f>
        <v>2</v>
      </c>
      <c r="AS137" s="113" t="str">
        <f t="shared" ref="AS137" si="312">IF(AR137=0,"x"," ")</f>
        <v xml:space="preserve"> </v>
      </c>
      <c r="AT137" s="113" t="str">
        <f t="shared" ref="AT137" si="313">IF(AR137=3,"x"," ")</f>
        <v xml:space="preserve"> </v>
      </c>
      <c r="AU137" s="113" t="str">
        <f t="shared" ref="AU137" si="314">IF(AR137=5,"x"," ")</f>
        <v xml:space="preserve"> </v>
      </c>
      <c r="AV137" s="113" t="str">
        <f t="shared" ref="AV137" si="315">IF(AR137=2,"x"," ")</f>
        <v>x</v>
      </c>
      <c r="AW137" s="113" t="str">
        <f t="shared" ref="AW137" si="316">IF(AR137=7,"x"," ")</f>
        <v xml:space="preserve"> </v>
      </c>
      <c r="AX137" s="113" t="str">
        <f t="shared" ref="AX137" si="317">IF(AR137=6,"x"," ")</f>
        <v xml:space="preserve"> </v>
      </c>
      <c r="AY137" s="113" t="str">
        <f t="shared" ref="AY137" si="318">IF(AR137&gt;7,"x"," ")</f>
        <v xml:space="preserve"> </v>
      </c>
      <c r="AZ137" s="122">
        <f t="shared" ref="AZ137" si="319">IF(AS137="x",1,(IF(AT137="x",1,(IF(AU137="x",1,0)))))</f>
        <v>0</v>
      </c>
      <c r="BA137" s="123">
        <f t="shared" ref="BA137" si="320">IF(AV137="x",1,(IF(AW137="x",1,0)))</f>
        <v>1</v>
      </c>
      <c r="BB137" s="123">
        <f t="shared" ref="BB137" si="321">IF(AX137="x",1,(IF(AY137="x",1,0)))</f>
        <v>0</v>
      </c>
      <c r="BC137" s="113">
        <f t="shared" ref="BC137" si="322">IF(BA137=1,1,(IF(BB137=1,1,0)))</f>
        <v>1</v>
      </c>
      <c r="BD137" s="82">
        <f t="shared" ref="BD137" si="323">COUNTIF(AM137:AN137,"&gt;0")</f>
        <v>0</v>
      </c>
      <c r="BE137" s="166" t="str">
        <f t="shared" ref="BE137" si="324">C137</f>
        <v>Il/elle planifie, organise, exécute et contrôle son travail
Il/elle assume des mandats et en délègue
Il/elle fixe des priorités dans des situations imprévues</v>
      </c>
      <c r="BF137" s="173" t="s">
        <v>275</v>
      </c>
      <c r="BG137" s="166">
        <f t="shared" ref="BG137" si="325">X137</f>
        <v>0</v>
      </c>
      <c r="BH137" s="173"/>
    </row>
    <row r="138" spans="1:61" ht="25.5" x14ac:dyDescent="0.35">
      <c r="A138" s="1"/>
      <c r="B138" s="50" t="s">
        <v>0</v>
      </c>
      <c r="C138" s="203" t="s">
        <v>116</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115</v>
      </c>
      <c r="Y138" s="206"/>
      <c r="Z138" s="206"/>
      <c r="AA138" s="206"/>
      <c r="AB138" s="206"/>
      <c r="AC138" s="206"/>
      <c r="AD138" s="206"/>
      <c r="AE138" s="206"/>
      <c r="AF138" s="206"/>
      <c r="AG138" s="206"/>
      <c r="AH138" s="156"/>
      <c r="AI138" s="52"/>
      <c r="AJ138" s="52"/>
      <c r="AK138" s="52"/>
      <c r="AL138" s="52"/>
      <c r="AM138" s="52"/>
      <c r="AN138" s="52"/>
      <c r="AO138" s="52"/>
      <c r="AP138" s="52"/>
      <c r="AQ138" s="52"/>
      <c r="AR138" s="52"/>
      <c r="AS138" s="52"/>
      <c r="AT138" s="52"/>
      <c r="AU138" s="52"/>
      <c r="AV138" s="52"/>
      <c r="AW138" s="52"/>
      <c r="AX138" s="52"/>
      <c r="AY138" s="52"/>
      <c r="AZ138" s="52"/>
      <c r="BA138" s="52"/>
      <c r="BB138" s="52"/>
      <c r="BC138" s="52"/>
    </row>
    <row r="139" spans="1:61" ht="30" x14ac:dyDescent="0.35">
      <c r="A139" s="1"/>
      <c r="B139" s="16">
        <v>14</v>
      </c>
      <c r="C139" s="207" t="s">
        <v>477</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7" t="str">
        <f>C139</f>
        <v>L’assistant-e en soins et santé communautaire en tant que personne en formation et professionnelle</v>
      </c>
    </row>
    <row r="140" spans="1:61" ht="45" x14ac:dyDescent="0.2">
      <c r="A140" s="170" t="str">
        <f t="shared" ref="A140:A141" si="326">IF(BC140=1,"X"," ")</f>
        <v>X</v>
      </c>
      <c r="B140" s="171" t="s">
        <v>313</v>
      </c>
      <c r="C140" s="198" t="s">
        <v>416</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0"/>
      <c r="Z140" s="200"/>
      <c r="AA140" s="200"/>
      <c r="AB140" s="200"/>
      <c r="AC140" s="200"/>
      <c r="AD140" s="200"/>
      <c r="AE140" s="200"/>
      <c r="AF140" s="200"/>
      <c r="AG140" s="441"/>
      <c r="AH140" s="185" t="str">
        <f t="shared" ref="AH140:AH141" si="327">IF(BB140=1,"Attention - une seule évaluation par ligne est valable",(IF(BA140=1,"Attention - entrée obligatoire"," ")))</f>
        <v>Attention - entrée obligatoire</v>
      </c>
      <c r="AI140" s="52" t="s">
        <v>12</v>
      </c>
      <c r="AJ140" s="52">
        <f t="shared" ref="AJ140:AJ141" si="328">IF(AV140="x",1,0)</f>
        <v>1</v>
      </c>
      <c r="AK140" s="52">
        <f t="shared" ref="AK140:AK141" si="329">AL140+AM140</f>
        <v>0</v>
      </c>
      <c r="AL140" s="117">
        <f t="shared" ref="AL140:AL141" si="330">COUNTIF(M140:Q140,"*")</f>
        <v>0</v>
      </c>
      <c r="AM140" s="117">
        <f t="shared" ref="AM140:AM141" si="331">COUNTIF(R140:W140,"*")</f>
        <v>0</v>
      </c>
      <c r="AN140" s="117">
        <f t="shared" ref="AN140:AN141" si="332">COUNTIF(X140,"*")</f>
        <v>0</v>
      </c>
      <c r="AO140" s="113">
        <f t="shared" ref="AO140:AO141" si="333">AL140*3</f>
        <v>0</v>
      </c>
      <c r="AP140" s="113">
        <f t="shared" ref="AP140:AP141" si="334">AM140*5</f>
        <v>0</v>
      </c>
      <c r="AQ140" s="113">
        <f t="shared" ref="AQ140:AQ141" si="335">IF(AN140=1,0,2)</f>
        <v>2</v>
      </c>
      <c r="AR140" s="113">
        <f t="shared" ref="AR140:AR141" si="336">AO140+AP140+AQ140</f>
        <v>2</v>
      </c>
      <c r="AS140" s="113" t="str">
        <f t="shared" ref="AS140:AS141" si="337">IF(AR140=0,"x"," ")</f>
        <v xml:space="preserve"> </v>
      </c>
      <c r="AT140" s="113" t="str">
        <f t="shared" ref="AT140:AT141" si="338">IF(AR140=3,"x"," ")</f>
        <v xml:space="preserve"> </v>
      </c>
      <c r="AU140" s="113" t="str">
        <f t="shared" ref="AU140:AU141" si="339">IF(AR140=5,"x"," ")</f>
        <v xml:space="preserve"> </v>
      </c>
      <c r="AV140" s="113" t="str">
        <f t="shared" ref="AV140:AV141" si="340">IF(AR140=2,"x"," ")</f>
        <v>x</v>
      </c>
      <c r="AW140" s="113" t="str">
        <f t="shared" ref="AW140:AW141" si="341">IF(AR140=7,"x"," ")</f>
        <v xml:space="preserve"> </v>
      </c>
      <c r="AX140" s="113" t="str">
        <f t="shared" ref="AX140:AX141" si="342">IF(AR140=6,"x"," ")</f>
        <v xml:space="preserve"> </v>
      </c>
      <c r="AY140" s="113" t="str">
        <f t="shared" ref="AY140:AY141" si="343">IF(AR140&gt;7,"x"," ")</f>
        <v xml:space="preserve"> </v>
      </c>
      <c r="AZ140" s="122">
        <f t="shared" ref="AZ140:AZ141" si="344">IF(AS140="x",1,(IF(AT140="x",1,(IF(AU140="x",1,0)))))</f>
        <v>0</v>
      </c>
      <c r="BA140" s="123">
        <f t="shared" ref="BA140:BA141" si="345">IF(AV140="x",1,(IF(AW140="x",1,0)))</f>
        <v>1</v>
      </c>
      <c r="BB140" s="123">
        <f t="shared" ref="BB140:BB141" si="346">IF(AX140="x",1,(IF(AY140="x",1,0)))</f>
        <v>0</v>
      </c>
      <c r="BC140" s="113">
        <f t="shared" ref="BC140:BC141" si="347">IF(BA140=1,1,(IF(BB140=1,1,0)))</f>
        <v>1</v>
      </c>
      <c r="BD140" s="82">
        <f t="shared" ref="BD140:BD141" si="348">COUNTIF(AM140:AN140,"&gt;0")</f>
        <v>0</v>
      </c>
      <c r="BE140" s="166" t="str">
        <f t="shared" ref="BE140:BE141" si="349">C140</f>
        <v>Il/elle se reconnaît comme personne en formation, connaît son processus d’apprentissage, qu’il/elle contribue à organiser</v>
      </c>
      <c r="BF140" s="173" t="s">
        <v>275</v>
      </c>
      <c r="BG140" s="166">
        <f t="shared" ref="BG140:BG141" si="350">X140</f>
        <v>0</v>
      </c>
      <c r="BH140" s="173"/>
    </row>
    <row r="141" spans="1:61" ht="60" x14ac:dyDescent="0.2">
      <c r="A141" s="170" t="str">
        <f t="shared" si="326"/>
        <v>X</v>
      </c>
      <c r="B141" s="171" t="s">
        <v>314</v>
      </c>
      <c r="C141" s="198" t="s">
        <v>478</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0"/>
      <c r="Z141" s="200"/>
      <c r="AA141" s="200"/>
      <c r="AB141" s="200"/>
      <c r="AC141" s="200"/>
      <c r="AD141" s="200"/>
      <c r="AE141" s="200"/>
      <c r="AF141" s="200"/>
      <c r="AG141" s="441"/>
      <c r="AH141" s="185" t="str">
        <f t="shared" si="327"/>
        <v>Attention - entrée obligatoire</v>
      </c>
      <c r="AI141" s="52" t="s">
        <v>12</v>
      </c>
      <c r="AJ141" s="52">
        <f t="shared" si="328"/>
        <v>1</v>
      </c>
      <c r="AK141" s="52">
        <f t="shared" si="329"/>
        <v>0</v>
      </c>
      <c r="AL141" s="117">
        <f t="shared" si="330"/>
        <v>0</v>
      </c>
      <c r="AM141" s="117">
        <f t="shared" si="331"/>
        <v>0</v>
      </c>
      <c r="AN141" s="117">
        <f t="shared" si="332"/>
        <v>0</v>
      </c>
      <c r="AO141" s="113">
        <f t="shared" si="333"/>
        <v>0</v>
      </c>
      <c r="AP141" s="113">
        <f t="shared" si="334"/>
        <v>0</v>
      </c>
      <c r="AQ141" s="113">
        <f t="shared" si="335"/>
        <v>2</v>
      </c>
      <c r="AR141" s="113">
        <f t="shared" si="336"/>
        <v>2</v>
      </c>
      <c r="AS141" s="113" t="str">
        <f t="shared" si="337"/>
        <v xml:space="preserve"> </v>
      </c>
      <c r="AT141" s="113" t="str">
        <f t="shared" si="338"/>
        <v xml:space="preserve"> </v>
      </c>
      <c r="AU141" s="113" t="str">
        <f t="shared" si="339"/>
        <v xml:space="preserve"> </v>
      </c>
      <c r="AV141" s="113" t="str">
        <f t="shared" si="340"/>
        <v>x</v>
      </c>
      <c r="AW141" s="113" t="str">
        <f t="shared" si="341"/>
        <v xml:space="preserve"> </v>
      </c>
      <c r="AX141" s="113" t="str">
        <f t="shared" si="342"/>
        <v xml:space="preserve"> </v>
      </c>
      <c r="AY141" s="113" t="str">
        <f t="shared" si="343"/>
        <v xml:space="preserve"> </v>
      </c>
      <c r="AZ141" s="122">
        <f t="shared" si="344"/>
        <v>0</v>
      </c>
      <c r="BA141" s="123">
        <f t="shared" si="345"/>
        <v>1</v>
      </c>
      <c r="BB141" s="123">
        <f t="shared" si="346"/>
        <v>0</v>
      </c>
      <c r="BC141" s="113">
        <f t="shared" si="347"/>
        <v>1</v>
      </c>
      <c r="BD141" s="82">
        <f t="shared" si="348"/>
        <v>0</v>
      </c>
      <c r="BE141" s="166" t="str">
        <f t="shared" si="349"/>
        <v>Il/elle se considère comme professionnel-le ayant un rôle spécifique au sein de l’équipe
Il/elle s’intègre dans l’équipe et se reconnaît comme l’un de ses membres</v>
      </c>
      <c r="BF141" s="173" t="s">
        <v>275</v>
      </c>
      <c r="BG141" s="166">
        <f t="shared" si="350"/>
        <v>0</v>
      </c>
      <c r="BH141" s="173"/>
    </row>
    <row r="142" spans="1:61" ht="28.5" x14ac:dyDescent="0.35">
      <c r="A142" s="116"/>
      <c r="B142" s="50" t="s">
        <v>0</v>
      </c>
      <c r="C142" s="203" t="s">
        <v>116</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115</v>
      </c>
      <c r="Y142" s="206"/>
      <c r="Z142" s="206"/>
      <c r="AA142" s="206"/>
      <c r="AB142" s="206"/>
      <c r="AC142" s="206"/>
      <c r="AD142" s="206"/>
      <c r="AE142" s="206"/>
      <c r="AF142" s="206"/>
      <c r="AG142" s="206"/>
      <c r="AH142" s="156"/>
      <c r="AI142" s="115" t="s">
        <v>220</v>
      </c>
      <c r="AJ142" s="188" t="s">
        <v>223</v>
      </c>
      <c r="AK142" s="189" t="s">
        <v>221</v>
      </c>
      <c r="AL142" s="190" t="s">
        <v>211</v>
      </c>
      <c r="AM142" s="190" t="s">
        <v>212</v>
      </c>
      <c r="AN142" s="190" t="s">
        <v>208</v>
      </c>
      <c r="AO142" s="190" t="s">
        <v>210</v>
      </c>
      <c r="AP142" s="190" t="s">
        <v>209</v>
      </c>
      <c r="AQ142" s="190" t="s">
        <v>213</v>
      </c>
      <c r="AR142" s="190" t="s">
        <v>214</v>
      </c>
      <c r="AS142" s="189">
        <v>0</v>
      </c>
      <c r="AT142" s="189">
        <v>3</v>
      </c>
      <c r="AU142" s="189">
        <v>5</v>
      </c>
      <c r="AV142" s="188">
        <v>2</v>
      </c>
      <c r="AW142" s="188">
        <v>7</v>
      </c>
      <c r="AX142" s="115">
        <v>6</v>
      </c>
      <c r="AY142" s="115" t="s">
        <v>215</v>
      </c>
      <c r="AZ142" s="189" t="s">
        <v>216</v>
      </c>
      <c r="BA142" s="188" t="s">
        <v>218</v>
      </c>
      <c r="BB142" s="188" t="s">
        <v>219</v>
      </c>
      <c r="BC142" s="191" t="s">
        <v>217</v>
      </c>
      <c r="BD142" s="242" t="s">
        <v>228</v>
      </c>
      <c r="BE142" s="211" t="s">
        <v>274</v>
      </c>
      <c r="BF142" s="238" t="s">
        <v>280</v>
      </c>
      <c r="BG142" s="211" t="s">
        <v>296</v>
      </c>
      <c r="BH142" s="238" t="s">
        <v>280</v>
      </c>
      <c r="BI142" s="211" t="s">
        <v>306</v>
      </c>
    </row>
    <row r="143" spans="1:61"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61" s="124" customFormat="1" ht="30" hidden="1" customHeight="1" x14ac:dyDescent="0.2">
      <c r="A144" s="1"/>
      <c r="B144" s="131"/>
      <c r="C144" s="132"/>
      <c r="D144" s="132"/>
      <c r="E144" s="132"/>
      <c r="F144" s="132"/>
      <c r="G144" s="132"/>
      <c r="H144" s="132"/>
      <c r="I144" s="132"/>
      <c r="J144" s="132"/>
      <c r="K144" s="132"/>
      <c r="L144" s="132"/>
      <c r="M144" s="133">
        <f t="shared" ref="M144:W144" si="351">COUNTIF(M75:M141,"*")</f>
        <v>0</v>
      </c>
      <c r="N144" s="133">
        <f t="shared" si="351"/>
        <v>0</v>
      </c>
      <c r="O144" s="133">
        <f t="shared" si="351"/>
        <v>0</v>
      </c>
      <c r="P144" s="133">
        <f t="shared" si="351"/>
        <v>0</v>
      </c>
      <c r="Q144" s="133">
        <f t="shared" si="351"/>
        <v>0</v>
      </c>
      <c r="R144" s="133">
        <f t="shared" si="351"/>
        <v>0</v>
      </c>
      <c r="S144" s="133">
        <f t="shared" si="351"/>
        <v>0</v>
      </c>
      <c r="T144" s="133">
        <f t="shared" si="351"/>
        <v>0</v>
      </c>
      <c r="U144" s="133">
        <f t="shared" si="351"/>
        <v>0</v>
      </c>
      <c r="V144" s="133">
        <f t="shared" si="351"/>
        <v>0</v>
      </c>
      <c r="W144" s="133">
        <f t="shared" si="351"/>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2">COUNTIF(AS75:AS141,"x")</f>
        <v>0</v>
      </c>
      <c r="AT144" s="125">
        <f t="shared" si="352"/>
        <v>0</v>
      </c>
      <c r="AU144" s="125">
        <f t="shared" si="352"/>
        <v>0</v>
      </c>
      <c r="AV144" s="125">
        <f t="shared" si="352"/>
        <v>41</v>
      </c>
      <c r="AW144" s="125">
        <f t="shared" si="352"/>
        <v>0</v>
      </c>
      <c r="AX144" s="125">
        <f t="shared" si="352"/>
        <v>0</v>
      </c>
      <c r="AY144" s="125">
        <f t="shared" si="352"/>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25">
      <c r="A146" s="1"/>
      <c r="B146" s="442" t="s">
        <v>94</v>
      </c>
      <c r="C146" s="271"/>
      <c r="D146" s="271"/>
      <c r="E146" s="271"/>
      <c r="F146" s="271"/>
      <c r="G146" s="271"/>
      <c r="H146" s="271"/>
      <c r="I146" s="271"/>
      <c r="J146" s="272"/>
      <c r="K146" s="248">
        <f>AI144</f>
        <v>41</v>
      </c>
      <c r="L146" s="249"/>
      <c r="M146" s="443" t="str">
        <f>IF(AK147&gt;0,"Toutes les compétences d'action n'ont pas été évaluées, la raison en est qu'elles sont vides"," ")</f>
        <v>Toutes les compétences d'action n'ont pas été évaluées, la raison en est qu'elles sont vides</v>
      </c>
      <c r="N146" s="444"/>
      <c r="O146" s="444"/>
      <c r="P146" s="444"/>
      <c r="Q146" s="444"/>
      <c r="R146" s="444"/>
      <c r="S146" s="444"/>
      <c r="T146" s="444"/>
      <c r="U146" s="444"/>
      <c r="V146" s="252" t="s">
        <v>260</v>
      </c>
      <c r="W146" s="252"/>
      <c r="X146" s="252"/>
      <c r="Y146" s="252"/>
      <c r="Z146" s="252"/>
      <c r="AA146" s="252"/>
      <c r="AB146" s="252"/>
      <c r="AC146" s="252"/>
      <c r="AD146" s="252"/>
      <c r="AE146" s="252"/>
      <c r="AF146" s="252"/>
      <c r="AG146" s="252"/>
      <c r="AH146" s="157" t="str">
        <f>IF(BC144&gt;0,"Tableau incorrect - voir ci-dessus"," ")</f>
        <v>Tableau incorrect - voir ci-dessus</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95</v>
      </c>
      <c r="C147" s="247"/>
      <c r="D147" s="247"/>
      <c r="E147" s="247"/>
      <c r="F147" s="247"/>
      <c r="G147" s="247"/>
      <c r="H147" s="247"/>
      <c r="I147" s="247"/>
      <c r="J147" s="247"/>
      <c r="K147" s="248">
        <f>AK145</f>
        <v>0</v>
      </c>
      <c r="L147" s="249"/>
      <c r="M147" s="445" t="str">
        <f>IF(AL145&gt;0,"Une seule évaluation par ligne est valable"," ")</f>
        <v xml:space="preserve"> </v>
      </c>
      <c r="N147" s="446"/>
      <c r="O147" s="446"/>
      <c r="P147" s="446"/>
      <c r="Q147" s="446"/>
      <c r="R147" s="446"/>
      <c r="S147" s="446"/>
      <c r="T147" s="446"/>
      <c r="U147" s="447"/>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row>
    <row r="148" spans="1:56" ht="48.75" customHeight="1" thickBot="1" x14ac:dyDescent="0.4">
      <c r="A148" s="1"/>
      <c r="B148" s="269" t="s">
        <v>207</v>
      </c>
      <c r="C148" s="270"/>
      <c r="D148" s="271" t="s">
        <v>96</v>
      </c>
      <c r="E148" s="271"/>
      <c r="F148" s="271"/>
      <c r="G148" s="271"/>
      <c r="H148" s="271"/>
      <c r="I148" s="271"/>
      <c r="J148" s="272"/>
      <c r="K148" s="273">
        <f>K147*6</f>
        <v>0</v>
      </c>
      <c r="L148" s="274"/>
      <c r="M148" s="448" t="str">
        <f>IF(BA144&gt;0,"Ajouter les entrées manquantes"," ")</f>
        <v>Ajouter les entrées manquantes</v>
      </c>
      <c r="N148" s="449"/>
      <c r="O148" s="449"/>
      <c r="P148" s="449"/>
      <c r="Q148" s="449"/>
      <c r="R148" s="449"/>
      <c r="S148" s="449"/>
      <c r="T148" s="449"/>
      <c r="U148" s="450"/>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row>
    <row r="149" spans="1:56" ht="48.75" customHeight="1" thickTop="1" thickBot="1" x14ac:dyDescent="0.4">
      <c r="A149" s="1"/>
      <c r="B149" s="110" t="str">
        <f>IF(AM145&gt;0,"X",X144)</f>
        <v>X</v>
      </c>
      <c r="C149" s="108" t="s">
        <v>304</v>
      </c>
      <c r="D149" s="442" t="s">
        <v>97</v>
      </c>
      <c r="E149" s="271"/>
      <c r="F149" s="271"/>
      <c r="G149" s="271"/>
      <c r="H149" s="271"/>
      <c r="I149" s="271"/>
      <c r="J149" s="272"/>
      <c r="K149" s="273">
        <f>SUM(M145:W145)</f>
        <v>0</v>
      </c>
      <c r="L149" s="274"/>
      <c r="M149" s="253" t="s">
        <v>98</v>
      </c>
      <c r="N149" s="254"/>
      <c r="O149" s="254"/>
      <c r="P149" s="254"/>
      <c r="Q149" s="254"/>
      <c r="R149" s="254"/>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row>
    <row r="150" spans="1:56" ht="36" customHeight="1" x14ac:dyDescent="0.35">
      <c r="A150" s="24"/>
      <c r="B150" s="246" t="s">
        <v>261</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row>
  </sheetData>
  <sheetProtection algorithmName="SHA-512" hashValue="K5tU/6wrzDQWbea2dNyGspFRiU3Nj/68hHCnOprVeMIFds0Yg8TcYrPCA59xowJJZ8PpmBjX9Ibbdli3Dpnknw==" saltValue="GwdISyPOm687QRUI0hBIaQ==" spinCount="100000" sheet="1" formatRows="0" selectLockedCells="1"/>
  <mergeCells count="267">
    <mergeCell ref="B150:AG150"/>
    <mergeCell ref="B147:J147"/>
    <mergeCell ref="K147:L147"/>
    <mergeCell ref="M147:U147"/>
    <mergeCell ref="V147:AG149"/>
    <mergeCell ref="B148:C148"/>
    <mergeCell ref="D148:J148"/>
    <mergeCell ref="K148:L148"/>
    <mergeCell ref="M148:U148"/>
    <mergeCell ref="D149:J149"/>
    <mergeCell ref="K149:L149"/>
    <mergeCell ref="M149:R149"/>
    <mergeCell ref="S149:T149"/>
    <mergeCell ref="C142:L142"/>
    <mergeCell ref="X142:AG142"/>
    <mergeCell ref="BD142:BD146"/>
    <mergeCell ref="BE142:BE143"/>
    <mergeCell ref="BF142:BF143"/>
    <mergeCell ref="BG142:BG143"/>
    <mergeCell ref="BH142:BH143"/>
    <mergeCell ref="BI142:BI143"/>
    <mergeCell ref="B146:J146"/>
    <mergeCell ref="K146:L146"/>
    <mergeCell ref="M146:U146"/>
    <mergeCell ref="V146:AG146"/>
    <mergeCell ref="C138:L138"/>
    <mergeCell ref="X138:AG138"/>
    <mergeCell ref="C139:AG139"/>
    <mergeCell ref="C140:L140"/>
    <mergeCell ref="X140:AG140"/>
    <mergeCell ref="C141:L141"/>
    <mergeCell ref="X141:AG141"/>
    <mergeCell ref="C136:AG136"/>
    <mergeCell ref="C137:L137"/>
    <mergeCell ref="X137:AG137"/>
    <mergeCell ref="C135:L135"/>
    <mergeCell ref="X135:AG135"/>
    <mergeCell ref="C133:L133"/>
    <mergeCell ref="X133:AG133"/>
    <mergeCell ref="C134:L134"/>
    <mergeCell ref="X134:AG134"/>
    <mergeCell ref="C130:L130"/>
    <mergeCell ref="X130:AG130"/>
    <mergeCell ref="C131:AG131"/>
    <mergeCell ref="C132:L132"/>
    <mergeCell ref="X132:AG132"/>
    <mergeCell ref="C126:L126"/>
    <mergeCell ref="X126:AG126"/>
    <mergeCell ref="C127:AG127"/>
    <mergeCell ref="C128:L128"/>
    <mergeCell ref="X128:AG128"/>
    <mergeCell ref="C129:L129"/>
    <mergeCell ref="X129:AG129"/>
    <mergeCell ref="C124:L124"/>
    <mergeCell ref="X124:AG124"/>
    <mergeCell ref="C125:L125"/>
    <mergeCell ref="X125:AG125"/>
    <mergeCell ref="C122:L122"/>
    <mergeCell ref="X122:AG122"/>
    <mergeCell ref="C123:AG123"/>
    <mergeCell ref="C119:L119"/>
    <mergeCell ref="X119:AG119"/>
    <mergeCell ref="C120:AG120"/>
    <mergeCell ref="C121:L121"/>
    <mergeCell ref="X121:AG121"/>
    <mergeCell ref="C116:AG116"/>
    <mergeCell ref="C117:L117"/>
    <mergeCell ref="X117:AG117"/>
    <mergeCell ref="C118:L118"/>
    <mergeCell ref="X118:AG118"/>
    <mergeCell ref="C115:L115"/>
    <mergeCell ref="X115:AG115"/>
    <mergeCell ref="C114:L114"/>
    <mergeCell ref="X114:AG114"/>
    <mergeCell ref="C111:L111"/>
    <mergeCell ref="X111:AG111"/>
    <mergeCell ref="C112:AG112"/>
    <mergeCell ref="C113:L113"/>
    <mergeCell ref="X113:AG113"/>
    <mergeCell ref="C107:L107"/>
    <mergeCell ref="X107:AG107"/>
    <mergeCell ref="C108:AG108"/>
    <mergeCell ref="C109:L109"/>
    <mergeCell ref="X109:AG109"/>
    <mergeCell ref="C110:L110"/>
    <mergeCell ref="X110:AG110"/>
    <mergeCell ref="C105:L105"/>
    <mergeCell ref="X105:AG105"/>
    <mergeCell ref="C106:L106"/>
    <mergeCell ref="X106:AG106"/>
    <mergeCell ref="C102:L102"/>
    <mergeCell ref="X102:AG102"/>
    <mergeCell ref="C103:L103"/>
    <mergeCell ref="X103:AG103"/>
    <mergeCell ref="C104:AG104"/>
    <mergeCell ref="C97:L97"/>
    <mergeCell ref="X97:AG97"/>
    <mergeCell ref="C98:L98"/>
    <mergeCell ref="X98:AG98"/>
    <mergeCell ref="C99:L99"/>
    <mergeCell ref="X99:AG99"/>
    <mergeCell ref="C100:L100"/>
    <mergeCell ref="X100:AG100"/>
    <mergeCell ref="C101:L101"/>
    <mergeCell ref="X101:AG101"/>
    <mergeCell ref="C93:L93"/>
    <mergeCell ref="X93:AG93"/>
    <mergeCell ref="C94:AG94"/>
    <mergeCell ref="C95:L95"/>
    <mergeCell ref="X95:AG95"/>
    <mergeCell ref="C96:L96"/>
    <mergeCell ref="X96:AG96"/>
    <mergeCell ref="C88:L88"/>
    <mergeCell ref="X88:AG88"/>
    <mergeCell ref="C89:L89"/>
    <mergeCell ref="X89:AG89"/>
    <mergeCell ref="C90:L90"/>
    <mergeCell ref="X90:AG90"/>
    <mergeCell ref="C91:L91"/>
    <mergeCell ref="X91:AG91"/>
    <mergeCell ref="C92:L92"/>
    <mergeCell ref="X92:AG92"/>
    <mergeCell ref="C83:AG83"/>
    <mergeCell ref="C84:L84"/>
    <mergeCell ref="X84:AG84"/>
    <mergeCell ref="C85:L85"/>
    <mergeCell ref="X85:AG85"/>
    <mergeCell ref="C86:L86"/>
    <mergeCell ref="X86:AG86"/>
    <mergeCell ref="C87:L87"/>
    <mergeCell ref="X87:AG87"/>
    <mergeCell ref="C82:L82"/>
    <mergeCell ref="X82:AG82"/>
    <mergeCell ref="C79:L79"/>
    <mergeCell ref="X79:AG79"/>
    <mergeCell ref="C80:AG80"/>
    <mergeCell ref="C81:L81"/>
    <mergeCell ref="X81:AG81"/>
    <mergeCell ref="C74:AG74"/>
    <mergeCell ref="C75:L75"/>
    <mergeCell ref="X75:AG75"/>
    <mergeCell ref="C76:L76"/>
    <mergeCell ref="X76:AG76"/>
    <mergeCell ref="C77:L77"/>
    <mergeCell ref="X77:AG77"/>
    <mergeCell ref="C78:L78"/>
    <mergeCell ref="X78:AG78"/>
    <mergeCell ref="B61:AG61"/>
    <mergeCell ref="B38:AG38"/>
    <mergeCell ref="B39:AG39"/>
    <mergeCell ref="B40:AG40"/>
    <mergeCell ref="B48:O50"/>
    <mergeCell ref="Q48:AG50"/>
    <mergeCell ref="B44:AG44"/>
    <mergeCell ref="T30:AA30"/>
    <mergeCell ref="AB31:AG32"/>
    <mergeCell ref="B36:AG36"/>
    <mergeCell ref="B37:AG37"/>
    <mergeCell ref="P65:P72"/>
    <mergeCell ref="Q65:Q72"/>
    <mergeCell ref="R65:R72"/>
    <mergeCell ref="S65:S72"/>
    <mergeCell ref="T65:T72"/>
    <mergeCell ref="U65:U72"/>
    <mergeCell ref="V65:V72"/>
    <mergeCell ref="W65:W72"/>
    <mergeCell ref="X67:AG72"/>
    <mergeCell ref="AH31:AH32"/>
    <mergeCell ref="AH26:AH30"/>
    <mergeCell ref="AH33:AH34"/>
    <mergeCell ref="AH24:AH25"/>
    <mergeCell ref="T33:AA33"/>
    <mergeCell ref="AB30:AG30"/>
    <mergeCell ref="J28:N28"/>
    <mergeCell ref="T28:AG28"/>
    <mergeCell ref="T53:V53"/>
    <mergeCell ref="P53:S53"/>
    <mergeCell ref="E33:N33"/>
    <mergeCell ref="E30:N30"/>
    <mergeCell ref="E32:N32"/>
    <mergeCell ref="B35:AG35"/>
    <mergeCell ref="T32:AA32"/>
    <mergeCell ref="B32:D33"/>
    <mergeCell ref="B26:D27"/>
    <mergeCell ref="B30:D31"/>
    <mergeCell ref="H28:I28"/>
    <mergeCell ref="G52:O55"/>
    <mergeCell ref="W52:AG58"/>
    <mergeCell ref="Q54:U54"/>
    <mergeCell ref="Q56:U56"/>
    <mergeCell ref="H56:K56"/>
    <mergeCell ref="A2:J5"/>
    <mergeCell ref="L2:U2"/>
    <mergeCell ref="X2:AD2"/>
    <mergeCell ref="AF2:AG2"/>
    <mergeCell ref="T12:AG12"/>
    <mergeCell ref="X4:AG4"/>
    <mergeCell ref="T23:AA23"/>
    <mergeCell ref="T24:AA24"/>
    <mergeCell ref="AH19:AH20"/>
    <mergeCell ref="L4:U4"/>
    <mergeCell ref="E10:N10"/>
    <mergeCell ref="T10:AG10"/>
    <mergeCell ref="AH2:AH7"/>
    <mergeCell ref="AH11:AH16"/>
    <mergeCell ref="E16:N16"/>
    <mergeCell ref="T16:AG16"/>
    <mergeCell ref="E24:N24"/>
    <mergeCell ref="AH21:AH22"/>
    <mergeCell ref="B18:D18"/>
    <mergeCell ref="E18:N18"/>
    <mergeCell ref="T18:AG18"/>
    <mergeCell ref="B14:D14"/>
    <mergeCell ref="E14:N14"/>
    <mergeCell ref="T14:AG14"/>
    <mergeCell ref="A16:D17"/>
    <mergeCell ref="B7:AG7"/>
    <mergeCell ref="B10:D11"/>
    <mergeCell ref="E21:N21"/>
    <mergeCell ref="E26:N26"/>
    <mergeCell ref="E28:G28"/>
    <mergeCell ref="B12:D12"/>
    <mergeCell ref="E12:J12"/>
    <mergeCell ref="K12:L12"/>
    <mergeCell ref="M12:N12"/>
    <mergeCell ref="C73:L73"/>
    <mergeCell ref="X73:AG73"/>
    <mergeCell ref="X65:AG65"/>
    <mergeCell ref="X66:AG66"/>
    <mergeCell ref="AH67:AH68"/>
    <mergeCell ref="AH69:AH70"/>
    <mergeCell ref="AH71:AH72"/>
    <mergeCell ref="AI71:AI72"/>
    <mergeCell ref="B42:AG42"/>
    <mergeCell ref="B43:AG43"/>
    <mergeCell ref="B46:AG46"/>
    <mergeCell ref="D52:F55"/>
    <mergeCell ref="AH50:AH57"/>
    <mergeCell ref="B67:L72"/>
    <mergeCell ref="M65:M72"/>
    <mergeCell ref="N65:N72"/>
    <mergeCell ref="AH58:AH65"/>
    <mergeCell ref="B62:L62"/>
    <mergeCell ref="C57:H57"/>
    <mergeCell ref="B63:L63"/>
    <mergeCell ref="M63:AG63"/>
    <mergeCell ref="B65:L66"/>
    <mergeCell ref="B52:C55"/>
    <mergeCell ref="O65:O72"/>
    <mergeCell ref="BH71:BH72"/>
    <mergeCell ref="BI71:BI72"/>
    <mergeCell ref="BG71:BG72"/>
    <mergeCell ref="AJ71:AJ72"/>
    <mergeCell ref="AK71:AK72"/>
    <mergeCell ref="AL71:AL72"/>
    <mergeCell ref="AM71:AM72"/>
    <mergeCell ref="AN71:AN72"/>
    <mergeCell ref="BF71:BF72"/>
    <mergeCell ref="AO71:AO72"/>
    <mergeCell ref="AP71:AP72"/>
    <mergeCell ref="AQ71:AQ72"/>
    <mergeCell ref="AR71:AR72"/>
    <mergeCell ref="AZ71:AZ72"/>
    <mergeCell ref="BA71:BA72"/>
    <mergeCell ref="BB71:BB72"/>
    <mergeCell ref="BC71:BC72"/>
    <mergeCell ref="BE71:BE72"/>
  </mergeCells>
  <conditionalFormatting sqref="AH146">
    <cfRule type="cellIs" dxfId="51" priority="3545" operator="equal">
      <formula>" "</formula>
    </cfRule>
  </conditionalFormatting>
  <conditionalFormatting sqref="M147">
    <cfRule type="cellIs" dxfId="50" priority="3542" operator="equal">
      <formula>" "</formula>
    </cfRule>
  </conditionalFormatting>
  <conditionalFormatting sqref="M146">
    <cfRule type="cellIs" dxfId="49" priority="3544" operator="equal">
      <formula>" "</formula>
    </cfRule>
  </conditionalFormatting>
  <conditionalFormatting sqref="M148">
    <cfRule type="cellIs" dxfId="48" priority="3543" operator="equal">
      <formula>" "</formula>
    </cfRule>
  </conditionalFormatting>
  <conditionalFormatting sqref="X75 X77:X78 X81 X84:X92 X96:X102 X105:X106 X109:X110 X113:X114 X117:X118 X121 X124:X125 X128:X129 X132:X134 X137 X140:X141">
    <cfRule type="expression" dxfId="47" priority="960">
      <formula>AV75="x"</formula>
    </cfRule>
    <cfRule type="expression" dxfId="46" priority="961">
      <formula>BD75=2</formula>
    </cfRule>
    <cfRule type="expression" dxfId="45" priority="962">
      <formula>AM75&gt;0</formula>
    </cfRule>
  </conditionalFormatting>
  <conditionalFormatting sqref="AG75 AG77:AG78 AG81 AG84:AG92 AG96:AG102 AG105:AG106 AG109:AG110 AG113:AG114 AG117:AG118 AG121 AG124:AG125 AG128:AG129 AG132:AG134 AG137 AG140:AG141">
    <cfRule type="expression" dxfId="44" priority="963">
      <formula>#REF!="x"</formula>
    </cfRule>
    <cfRule type="expression" dxfId="43" priority="964">
      <formula>#REF!=2</formula>
    </cfRule>
    <cfRule type="expression" dxfId="42" priority="965">
      <formula>AV75&gt;0</formula>
    </cfRule>
  </conditionalFormatting>
  <conditionalFormatting sqref="Y75:AF75 Y77:AF78 Y81:AF81 Y84:AF92 Y96:AF102 Y105:AF106 Y109:AF110 Y113:AF114 Y117:AF118 Y121:AF121 Y124:AF125 Y128:AF129 Y132:AF134 Y137:AF137 Y140:AF141">
    <cfRule type="expression" dxfId="41" priority="966">
      <formula>AW75="x"</formula>
    </cfRule>
    <cfRule type="expression" dxfId="40" priority="967">
      <formula>#REF!=2</formula>
    </cfRule>
    <cfRule type="expression" dxfId="39" priority="968">
      <formula>AN75&gt;0</formula>
    </cfRule>
  </conditionalFormatting>
  <conditionalFormatting sqref="AH75 AH77:AH78 AH81 AH84:AH92 AH96:AH102 AH105:AH106 AH109:AH110 AH113:AH114 AH117:AH118 AH121 AH124:AH125 AH128:AH129 AH132:AH134 AH137 AH140:AH141">
    <cfRule type="cellIs" dxfId="38" priority="958" operator="equal">
      <formula>" "</formula>
    </cfRule>
    <cfRule type="expression" dxfId="37" priority="959">
      <formula>AM75=1</formula>
    </cfRule>
  </conditionalFormatting>
  <conditionalFormatting sqref="X76">
    <cfRule type="expression" dxfId="36" priority="949">
      <formula>AV76="x"</formula>
    </cfRule>
    <cfRule type="expression" dxfId="35" priority="950">
      <formula>BD76=2</formula>
    </cfRule>
    <cfRule type="expression" dxfId="34" priority="951">
      <formula>AM76&gt;0</formula>
    </cfRule>
  </conditionalFormatting>
  <conditionalFormatting sqref="AG76">
    <cfRule type="expression" dxfId="33" priority="952">
      <formula>#REF!="x"</formula>
    </cfRule>
    <cfRule type="expression" dxfId="32" priority="953">
      <formula>#REF!=2</formula>
    </cfRule>
    <cfRule type="expression" dxfId="31" priority="954">
      <formula>AV76&gt;0</formula>
    </cfRule>
  </conditionalFormatting>
  <conditionalFormatting sqref="Y76:AF76">
    <cfRule type="expression" dxfId="30" priority="955">
      <formula>AW76="x"</formula>
    </cfRule>
    <cfRule type="expression" dxfId="29" priority="956">
      <formula>#REF!=2</formula>
    </cfRule>
    <cfRule type="expression" dxfId="28" priority="957">
      <formula>AN76&gt;0</formula>
    </cfRule>
  </conditionalFormatting>
  <conditionalFormatting sqref="AH76">
    <cfRule type="cellIs" dxfId="27" priority="947" operator="equal">
      <formula>" "</formula>
    </cfRule>
    <cfRule type="expression" dxfId="26" priority="948">
      <formula>AM76=1</formula>
    </cfRule>
  </conditionalFormatting>
  <conditionalFormatting sqref="X95">
    <cfRule type="expression" dxfId="25" priority="905">
      <formula>AV95="x"</formula>
    </cfRule>
    <cfRule type="expression" dxfId="24" priority="906">
      <formula>BD95=2</formula>
    </cfRule>
    <cfRule type="expression" dxfId="23" priority="907">
      <formula>AM95&gt;0</formula>
    </cfRule>
  </conditionalFormatting>
  <conditionalFormatting sqref="AG95">
    <cfRule type="expression" dxfId="22" priority="908">
      <formula>#REF!="x"</formula>
    </cfRule>
    <cfRule type="expression" dxfId="21" priority="909">
      <formula>#REF!=2</formula>
    </cfRule>
    <cfRule type="expression" dxfId="20" priority="910">
      <formula>AV95&gt;0</formula>
    </cfRule>
  </conditionalFormatting>
  <conditionalFormatting sqref="Y95:AF95">
    <cfRule type="expression" dxfId="19" priority="911">
      <formula>AW95="x"</formula>
    </cfRule>
    <cfRule type="expression" dxfId="18" priority="912">
      <formula>#REF!=2</formula>
    </cfRule>
    <cfRule type="expression" dxfId="17" priority="913">
      <formula>AN95&gt;0</formula>
    </cfRule>
  </conditionalFormatting>
  <conditionalFormatting sqref="AH95">
    <cfRule type="cellIs" dxfId="16" priority="903" operator="equal">
      <formula>" "</formula>
    </cfRule>
    <cfRule type="expression" dxfId="15" priority="904">
      <formula>AM95=1</formula>
    </cfRule>
  </conditionalFormatting>
  <hyperlinks>
    <hyperlink ref="T30" r:id="rId1" display="ce.qu@kanton.ch"/>
    <hyperlink ref="X66:AG66" r:id="rId2" display="Liste des professions SEFR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&amp;C&amp;"Arial,Standard"&amp;10Page&amp;"Arial,Fett" &amp;P&amp;"Arial,Standard"/&amp;N</oddFooter>
  </headerFooter>
  <rowBreaks count="1" manualBreakCount="1">
    <brk id="59" max="16383" man="1"/>
  </rowBreaks>
  <ignoredErrors>
    <ignoredError sqref="T30 A2" unlocked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150"/>
  <sheetViews>
    <sheetView showGridLines="0"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Amt für Berufsbildung BBA FR</v>
      </c>
      <c r="B2" s="381"/>
      <c r="C2" s="381"/>
      <c r="D2" s="381"/>
      <c r="E2" s="381"/>
      <c r="F2" s="381"/>
      <c r="G2" s="381"/>
      <c r="H2" s="381"/>
      <c r="I2" s="381"/>
      <c r="J2" s="381"/>
      <c r="K2" s="63" t="s">
        <v>30</v>
      </c>
      <c r="L2" s="382" t="str">
        <f>IF(E10="","",E10)</f>
        <v>Operatrice sociosanitaria AFC / 
Operatore sociosanitario AFC</v>
      </c>
      <c r="M2" s="383"/>
      <c r="N2" s="383"/>
      <c r="O2" s="383"/>
      <c r="P2" s="383"/>
      <c r="Q2" s="383"/>
      <c r="R2" s="383"/>
      <c r="S2" s="383"/>
      <c r="T2" s="383"/>
      <c r="U2" s="384"/>
      <c r="W2" s="63" t="s">
        <v>31</v>
      </c>
      <c r="X2" s="382" t="str">
        <f>IF(E12="","",E12)</f>
        <v/>
      </c>
      <c r="Y2" s="383"/>
      <c r="Z2" s="383"/>
      <c r="AA2" s="383"/>
      <c r="AB2" s="383"/>
      <c r="AC2" s="383"/>
      <c r="AD2" s="384"/>
      <c r="AE2" s="57" t="s">
        <v>32</v>
      </c>
      <c r="AF2" s="385">
        <f>IF(M12="","",M12)</f>
        <v>86911</v>
      </c>
      <c r="AG2" s="386"/>
      <c r="AH2" s="365" t="s">
        <v>265</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7.25" customHeight="1" x14ac:dyDescent="0.4">
      <c r="B6" s="18"/>
      <c r="S6" s="28"/>
      <c r="T6" s="4"/>
      <c r="U6" s="4"/>
      <c r="V6" s="4"/>
      <c r="W6" s="4"/>
      <c r="X6" s="4"/>
      <c r="Y6" s="4"/>
      <c r="AH6" s="365"/>
      <c r="AI6" s="51"/>
    </row>
    <row r="7" spans="1:55" ht="36" customHeight="1" x14ac:dyDescent="0.4">
      <c r="B7" s="457" t="s">
        <v>112</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365"/>
      <c r="AI7" s="51"/>
    </row>
    <row r="8" spans="1:55" ht="58.5" customHeight="1" x14ac:dyDescent="0.4">
      <c r="B8" s="18"/>
      <c r="E8" s="184"/>
      <c r="S8" s="28"/>
      <c r="T8" s="4"/>
      <c r="U8" s="4"/>
      <c r="V8" s="4"/>
      <c r="W8" s="4"/>
      <c r="X8" s="4"/>
      <c r="Y8" s="4"/>
      <c r="AH8" s="159" t="s">
        <v>53</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54</v>
      </c>
      <c r="AI9" s="51"/>
      <c r="AJ9" s="45"/>
      <c r="AK9" s="45"/>
      <c r="AL9" s="45"/>
      <c r="AM9" s="45"/>
      <c r="AN9" s="45"/>
      <c r="AO9" s="45"/>
      <c r="AP9" s="45"/>
      <c r="AQ9" s="45"/>
      <c r="AR9" s="45"/>
      <c r="AS9" s="45"/>
      <c r="AT9" s="45"/>
      <c r="AU9" s="45"/>
      <c r="AV9" s="45"/>
      <c r="AW9" s="45"/>
      <c r="AX9" s="45"/>
      <c r="AY9" s="45"/>
      <c r="AZ9" s="45"/>
      <c r="BA9" s="45"/>
      <c r="BB9" s="45"/>
      <c r="BC9" s="45"/>
    </row>
    <row r="10" spans="1:55" ht="39" customHeight="1" x14ac:dyDescent="0.4">
      <c r="A10" s="4"/>
      <c r="B10" s="433" t="s">
        <v>141</v>
      </c>
      <c r="C10" s="433"/>
      <c r="D10" s="466"/>
      <c r="E10" s="417" t="s">
        <v>319</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5" t="s">
        <v>302</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B11" s="106"/>
      <c r="C11" s="106"/>
      <c r="D11" s="106"/>
      <c r="E11" s="45"/>
      <c r="F11" s="45"/>
      <c r="G11" s="46"/>
      <c r="I11" s="4"/>
      <c r="J11" s="4"/>
      <c r="K11" s="4"/>
      <c r="L11" s="4"/>
      <c r="M11" s="4"/>
      <c r="N11" s="4"/>
      <c r="O11" s="4"/>
      <c r="P11" s="4"/>
      <c r="Q11" s="55"/>
      <c r="R11" s="13"/>
      <c r="S11" s="4"/>
      <c r="T11" s="64"/>
      <c r="U11" s="65"/>
      <c r="V11" s="65"/>
      <c r="W11" s="65"/>
      <c r="X11" s="66"/>
      <c r="Y11" s="66"/>
      <c r="Z11" s="65"/>
      <c r="AA11" s="59"/>
      <c r="AH11" s="392" t="s">
        <v>264</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8.25" customHeight="1" x14ac:dyDescent="0.4">
      <c r="A12" s="45"/>
      <c r="B12" s="415" t="s">
        <v>195</v>
      </c>
      <c r="C12" s="373"/>
      <c r="D12" s="373"/>
      <c r="E12" s="467"/>
      <c r="F12" s="375"/>
      <c r="G12" s="375"/>
      <c r="H12" s="375"/>
      <c r="I12" s="375"/>
      <c r="J12" s="376"/>
      <c r="K12" s="377" t="s">
        <v>140</v>
      </c>
      <c r="L12" s="378"/>
      <c r="M12" s="379">
        <f>Deutsch!M12</f>
        <v>86911</v>
      </c>
      <c r="N12" s="380"/>
      <c r="O12" s="24" t="s">
        <v>189</v>
      </c>
      <c r="Q12" s="7"/>
      <c r="T12" s="372" t="str">
        <f>IF(AI12=1,int.!B7," ")</f>
        <v>Chefexpertin Sonja Stadler</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420" t="s">
        <v>108</v>
      </c>
      <c r="C14" s="420"/>
      <c r="D14" s="421"/>
      <c r="E14" s="337"/>
      <c r="F14" s="338"/>
      <c r="G14" s="338"/>
      <c r="H14" s="338"/>
      <c r="I14" s="338"/>
      <c r="J14" s="338"/>
      <c r="K14" s="338"/>
      <c r="L14" s="338"/>
      <c r="M14" s="338"/>
      <c r="N14" s="339"/>
      <c r="O14" s="24" t="s">
        <v>189</v>
      </c>
      <c r="P14" s="7"/>
      <c r="T14" s="372" t="str">
        <f>IF(AI14=1,int.!B9," ")</f>
        <v>OrTra Gesundheit und Soziales Freiburg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65" t="s">
        <v>139</v>
      </c>
      <c r="B15" s="465"/>
      <c r="C15" s="465"/>
      <c r="D15" s="46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65"/>
      <c r="B16" s="465"/>
      <c r="C16" s="465"/>
      <c r="D16" s="465"/>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65"/>
      <c r="B17" s="465"/>
      <c r="C17" s="465"/>
      <c r="D17" s="465"/>
      <c r="E17" s="45"/>
      <c r="F17" s="45"/>
      <c r="G17" s="46"/>
      <c r="I17" s="4"/>
      <c r="J17" s="4"/>
      <c r="K17" s="4"/>
      <c r="L17" s="4"/>
      <c r="M17" s="4"/>
      <c r="N17" s="4"/>
      <c r="O17" s="4"/>
      <c r="P17" s="4"/>
      <c r="Q17" s="55"/>
      <c r="R17" s="13"/>
      <c r="S17" s="4"/>
      <c r="T17" s="64"/>
      <c r="U17" s="65"/>
      <c r="V17" s="65"/>
      <c r="W17" s="65"/>
      <c r="X17" s="66"/>
      <c r="Y17" s="66"/>
      <c r="Z17" s="65"/>
      <c r="AA17" s="59"/>
      <c r="AH17" s="148"/>
      <c r="AI17" s="51"/>
      <c r="AJ17" s="45"/>
      <c r="AK17" s="45"/>
      <c r="AL17" s="45"/>
      <c r="AM17" s="45"/>
      <c r="AN17" s="45"/>
      <c r="AO17" s="45"/>
      <c r="AP17" s="45"/>
      <c r="AQ17" s="45"/>
      <c r="AR17" s="45"/>
      <c r="AS17" s="45"/>
      <c r="AT17" s="45"/>
      <c r="AU17" s="45"/>
      <c r="AV17" s="45"/>
      <c r="AW17" s="45"/>
      <c r="AX17" s="45"/>
      <c r="AY17" s="45"/>
      <c r="AZ17" s="45"/>
      <c r="BA17" s="45"/>
      <c r="BB17" s="45"/>
      <c r="BC17" s="45"/>
    </row>
    <row r="18" spans="1:55" ht="35.25" customHeight="1" x14ac:dyDescent="0.4">
      <c r="A18" s="45"/>
      <c r="B18" s="419" t="s">
        <v>46</v>
      </c>
      <c r="C18" s="419"/>
      <c r="D18" s="419"/>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468" t="s">
        <v>55</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71" t="s">
        <v>134</v>
      </c>
      <c r="C20" s="49"/>
      <c r="D20" s="15"/>
      <c r="E20" s="15"/>
      <c r="F20" s="15"/>
      <c r="G20" s="15"/>
      <c r="H20" s="15"/>
      <c r="I20" s="15"/>
      <c r="J20" s="15"/>
      <c r="K20" s="15"/>
      <c r="L20" s="15"/>
      <c r="M20" s="15"/>
      <c r="N20" s="15"/>
      <c r="O20" s="15"/>
      <c r="AH20" s="468"/>
      <c r="AI20" s="51"/>
      <c r="AJ20" s="44"/>
      <c r="AK20" s="44"/>
      <c r="AL20" s="44"/>
      <c r="AM20" s="44"/>
      <c r="AN20" s="44"/>
      <c r="AO20" s="44"/>
      <c r="AP20" s="44"/>
      <c r="AQ20" s="44"/>
      <c r="AR20" s="44"/>
      <c r="AS20" s="44"/>
      <c r="AT20" s="44"/>
      <c r="AU20" s="44"/>
      <c r="AV20" s="44"/>
      <c r="AW20" s="44"/>
      <c r="AX20" s="44"/>
      <c r="AY20" s="44"/>
      <c r="AZ20" s="44"/>
      <c r="BA20" s="44"/>
      <c r="BB20" s="44"/>
      <c r="BC20" s="44"/>
    </row>
    <row r="21" spans="1:55" ht="36" customHeight="1" x14ac:dyDescent="0.3">
      <c r="B21" s="74" t="s">
        <v>47</v>
      </c>
      <c r="C21" s="14"/>
      <c r="E21" s="337"/>
      <c r="F21" s="338"/>
      <c r="G21" s="338"/>
      <c r="H21" s="338"/>
      <c r="I21" s="338"/>
      <c r="J21" s="338"/>
      <c r="K21" s="338"/>
      <c r="L21" s="338"/>
      <c r="M21" s="338"/>
      <c r="N21" s="339"/>
      <c r="O21" s="24" t="s">
        <v>189</v>
      </c>
      <c r="P21" s="7"/>
      <c r="R21" s="13"/>
      <c r="S21" s="4"/>
      <c r="T21" s="39"/>
      <c r="U21" s="4"/>
      <c r="V21" s="4"/>
      <c r="W21" s="4"/>
      <c r="X21" s="5"/>
      <c r="Y21" s="5"/>
      <c r="Z21" s="4"/>
      <c r="AH21" s="418" t="s">
        <v>130</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418"/>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94" t="s">
        <v>48</v>
      </c>
      <c r="C23" s="13"/>
      <c r="D23" s="11"/>
      <c r="E23" s="11"/>
      <c r="F23" s="11"/>
      <c r="G23" s="11"/>
      <c r="H23" s="11"/>
      <c r="I23" s="11"/>
      <c r="J23" s="11"/>
      <c r="K23" s="11"/>
      <c r="L23" s="11"/>
      <c r="M23" s="11"/>
      <c r="N23" s="11"/>
      <c r="O23" s="11"/>
      <c r="S23" s="29"/>
      <c r="T23" s="39"/>
      <c r="U23" s="4"/>
      <c r="V23" s="4"/>
      <c r="W23" s="4"/>
      <c r="X23" s="5"/>
      <c r="Y23" s="5"/>
      <c r="Z23" s="4"/>
      <c r="AH23" s="149" t="s">
        <v>56</v>
      </c>
      <c r="AI23" s="82"/>
    </row>
    <row r="24" spans="1:55" ht="36" customHeight="1" x14ac:dyDescent="0.3">
      <c r="B24" s="74" t="s">
        <v>107</v>
      </c>
      <c r="C24" s="14"/>
      <c r="D24" s="14"/>
      <c r="E24" s="337"/>
      <c r="F24" s="338"/>
      <c r="G24" s="338"/>
      <c r="H24" s="338"/>
      <c r="I24" s="338"/>
      <c r="J24" s="338"/>
      <c r="K24" s="338"/>
      <c r="L24" s="338"/>
      <c r="M24" s="338"/>
      <c r="N24" s="339"/>
      <c r="O24" s="24" t="s">
        <v>189</v>
      </c>
      <c r="P24" s="7"/>
      <c r="S24" s="29"/>
      <c r="T24" s="29"/>
      <c r="U24" s="29"/>
      <c r="V24" s="29"/>
      <c r="W24" s="29"/>
      <c r="X24" s="29"/>
      <c r="Y24" s="29"/>
      <c r="Z24" s="29"/>
      <c r="AA24" s="29"/>
      <c r="AB24" s="29"/>
      <c r="AC24" s="29"/>
      <c r="AD24" s="29"/>
      <c r="AE24" s="29"/>
      <c r="AF24" s="29"/>
      <c r="AG24" s="29"/>
      <c r="AH24" s="345" t="s">
        <v>57</v>
      </c>
      <c r="AI24" s="82"/>
    </row>
    <row r="25" spans="1:55" ht="12.75" customHeight="1" x14ac:dyDescent="0.3">
      <c r="A25" s="45"/>
      <c r="B25" s="45"/>
      <c r="C25" s="45"/>
      <c r="D25" s="45"/>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6" customHeight="1" x14ac:dyDescent="0.3">
      <c r="B26" s="458" t="s">
        <v>135</v>
      </c>
      <c r="C26" s="458"/>
      <c r="D26" s="458"/>
      <c r="E26" s="337"/>
      <c r="F26" s="338"/>
      <c r="G26" s="338"/>
      <c r="H26" s="338"/>
      <c r="I26" s="338"/>
      <c r="J26" s="338"/>
      <c r="K26" s="338"/>
      <c r="L26" s="338"/>
      <c r="M26" s="338"/>
      <c r="N26" s="339"/>
      <c r="O26" s="24" t="s">
        <v>189</v>
      </c>
      <c r="P26" s="7"/>
      <c r="T26" s="39"/>
      <c r="U26" s="4"/>
      <c r="V26" s="4"/>
      <c r="W26" s="4"/>
      <c r="X26" s="5"/>
      <c r="Y26" s="5"/>
      <c r="Z26" s="4"/>
      <c r="AH26" s="464" t="s">
        <v>129</v>
      </c>
      <c r="AI26" s="51"/>
    </row>
    <row r="27" spans="1:55" ht="12.75" customHeight="1" x14ac:dyDescent="0.3">
      <c r="A27" s="45"/>
      <c r="B27" s="458"/>
      <c r="C27" s="458"/>
      <c r="D27" s="458"/>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464"/>
      <c r="AI27" s="51"/>
      <c r="AJ27" s="45"/>
      <c r="AK27" s="45"/>
      <c r="AL27" s="45"/>
      <c r="AM27" s="45"/>
      <c r="AN27" s="45"/>
      <c r="AO27" s="45"/>
      <c r="AP27" s="45"/>
      <c r="AQ27" s="45"/>
      <c r="AR27" s="45"/>
      <c r="AS27" s="45"/>
      <c r="AT27" s="45"/>
      <c r="AU27" s="45"/>
      <c r="AV27" s="45"/>
      <c r="AW27" s="45"/>
      <c r="AX27" s="45"/>
      <c r="AY27" s="45"/>
      <c r="AZ27" s="45"/>
      <c r="BA27" s="45"/>
      <c r="BB27" s="45"/>
      <c r="BC27" s="45"/>
    </row>
    <row r="28" spans="1:55" ht="36" customHeight="1" x14ac:dyDescent="0.3">
      <c r="B28" s="74" t="s">
        <v>49</v>
      </c>
      <c r="C28" s="14"/>
      <c r="D28" s="14"/>
      <c r="E28" s="341"/>
      <c r="F28" s="342"/>
      <c r="G28" s="343"/>
      <c r="H28" s="459" t="s">
        <v>106</v>
      </c>
      <c r="I28" s="460"/>
      <c r="J28" s="341"/>
      <c r="K28" s="342"/>
      <c r="L28" s="342"/>
      <c r="M28" s="342"/>
      <c r="N28" s="343"/>
      <c r="O28" s="24" t="s">
        <v>189</v>
      </c>
      <c r="T28" s="346" t="s">
        <v>231</v>
      </c>
      <c r="U28" s="347"/>
      <c r="V28" s="347"/>
      <c r="W28" s="347"/>
      <c r="X28" s="347"/>
      <c r="Y28" s="347"/>
      <c r="Z28" s="347"/>
      <c r="AA28" s="347"/>
      <c r="AB28" s="347"/>
      <c r="AC28" s="347"/>
      <c r="AD28" s="347"/>
      <c r="AE28" s="347"/>
      <c r="AF28" s="347"/>
      <c r="AG28" s="348"/>
      <c r="AH28" s="464"/>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464"/>
      <c r="AI29" s="51"/>
      <c r="AJ29" s="45"/>
      <c r="AK29" s="45"/>
      <c r="AL29" s="45"/>
      <c r="AM29" s="45"/>
      <c r="AN29" s="45"/>
      <c r="AO29" s="45"/>
      <c r="AP29" s="45"/>
      <c r="AQ29" s="45"/>
      <c r="AR29" s="45"/>
      <c r="AS29" s="45"/>
      <c r="AT29" s="45"/>
      <c r="AU29" s="45"/>
      <c r="AV29" s="45"/>
      <c r="AW29" s="45"/>
      <c r="AX29" s="45"/>
      <c r="AY29" s="45"/>
      <c r="AZ29" s="45"/>
      <c r="BA29" s="45"/>
      <c r="BB29" s="45"/>
      <c r="BC29" s="45"/>
    </row>
    <row r="30" spans="1:55" ht="36" customHeight="1" x14ac:dyDescent="0.2">
      <c r="B30" s="74" t="s">
        <v>149</v>
      </c>
      <c r="C30" s="45"/>
      <c r="D30" s="68"/>
      <c r="E30" s="337"/>
      <c r="F30" s="338"/>
      <c r="G30" s="338"/>
      <c r="H30" s="338"/>
      <c r="I30" s="338"/>
      <c r="J30" s="338"/>
      <c r="K30" s="338"/>
      <c r="L30" s="338"/>
      <c r="M30" s="338"/>
      <c r="N30" s="339"/>
      <c r="O30" s="24" t="s">
        <v>189</v>
      </c>
      <c r="P30" s="7"/>
      <c r="T30" s="349" t="str">
        <f>int.!B17</f>
        <v>s.stadler@ortrafr.ch</v>
      </c>
      <c r="U30" s="350"/>
      <c r="V30" s="350"/>
      <c r="W30" s="350"/>
      <c r="X30" s="350"/>
      <c r="Y30" s="350"/>
      <c r="Z30" s="350"/>
      <c r="AA30" s="350"/>
      <c r="AB30" s="353" t="str">
        <f>int.!B17</f>
        <v>s.stadler@ortrafr.ch</v>
      </c>
      <c r="AC30" s="354"/>
      <c r="AD30" s="354"/>
      <c r="AE30" s="354"/>
      <c r="AF30" s="354"/>
      <c r="AG30" s="354"/>
      <c r="AH30" s="340" t="s">
        <v>128</v>
      </c>
      <c r="AI30" s="51"/>
    </row>
    <row r="31" spans="1:55" ht="12.75" customHeight="1" x14ac:dyDescent="0.35">
      <c r="A31" s="45"/>
      <c r="B31" s="45"/>
      <c r="C31" s="45"/>
      <c r="D31" s="45"/>
      <c r="E31" s="45"/>
      <c r="F31" s="45"/>
      <c r="G31" s="46"/>
      <c r="I31" s="4"/>
      <c r="J31" s="4"/>
      <c r="K31" s="4"/>
      <c r="L31" s="4"/>
      <c r="M31" s="4"/>
      <c r="N31" s="4"/>
      <c r="O31" s="4"/>
      <c r="P31" s="4"/>
      <c r="Q31" s="55"/>
      <c r="R31" s="13"/>
      <c r="S31" s="4"/>
      <c r="T31" s="146"/>
      <c r="U31" s="25"/>
      <c r="V31" s="25"/>
      <c r="W31" s="25"/>
      <c r="X31" s="25"/>
      <c r="Y31" s="25"/>
      <c r="Z31" s="25"/>
      <c r="AA31" s="25"/>
      <c r="AB31" s="351" t="s">
        <v>232</v>
      </c>
      <c r="AC31" s="351"/>
      <c r="AD31" s="351"/>
      <c r="AE31" s="351"/>
      <c r="AF31" s="351"/>
      <c r="AG31" s="351"/>
      <c r="AH31" s="340"/>
      <c r="AI31" s="51"/>
      <c r="AJ31" s="45"/>
      <c r="AK31" s="45"/>
      <c r="AL31" s="45"/>
      <c r="AM31" s="45"/>
      <c r="AN31" s="45"/>
      <c r="AO31" s="45"/>
      <c r="AP31" s="45"/>
      <c r="AQ31" s="45"/>
      <c r="AR31" s="45"/>
      <c r="AS31" s="45"/>
      <c r="AT31" s="45"/>
      <c r="AU31" s="45"/>
      <c r="AV31" s="45"/>
      <c r="AW31" s="45"/>
      <c r="AX31" s="45"/>
      <c r="AY31" s="45"/>
      <c r="AZ31" s="45"/>
      <c r="BA31" s="45"/>
      <c r="BB31" s="45"/>
      <c r="BC31" s="45"/>
    </row>
    <row r="32" spans="1:55" ht="36" customHeight="1" x14ac:dyDescent="0.2">
      <c r="B32" s="461" t="s">
        <v>193</v>
      </c>
      <c r="C32" s="461"/>
      <c r="D32" s="461"/>
      <c r="E32" s="341"/>
      <c r="F32" s="342"/>
      <c r="G32" s="342"/>
      <c r="H32" s="342"/>
      <c r="I32" s="342"/>
      <c r="J32" s="342"/>
      <c r="K32" s="342"/>
      <c r="L32" s="342"/>
      <c r="M32" s="342"/>
      <c r="N32" s="343"/>
      <c r="O32" s="24" t="s">
        <v>189</v>
      </c>
      <c r="T32" s="352" t="str">
        <f>IF(AI32=1,"Telefono di emergenza"," ")</f>
        <v>Telefono di emergenza</v>
      </c>
      <c r="U32" s="352"/>
      <c r="V32" s="352"/>
      <c r="W32" s="352"/>
      <c r="X32" s="352"/>
      <c r="Y32" s="352"/>
      <c r="Z32" s="352"/>
      <c r="AA32" s="352"/>
      <c r="AB32" s="351"/>
      <c r="AC32" s="351"/>
      <c r="AD32" s="351"/>
      <c r="AE32" s="351"/>
      <c r="AF32" s="351"/>
      <c r="AG32" s="351"/>
      <c r="AH32" s="340"/>
      <c r="AI32" s="51">
        <f>COUNTIF(int.!B15,"*")</f>
        <v>1</v>
      </c>
    </row>
    <row r="33" spans="1:55" ht="33" customHeight="1" x14ac:dyDescent="0.2">
      <c r="B33" s="462" t="s">
        <v>192</v>
      </c>
      <c r="C33" s="463"/>
      <c r="D33" s="463"/>
      <c r="E33" s="463"/>
      <c r="F33" s="463"/>
      <c r="G33" s="463"/>
      <c r="H33" s="463"/>
      <c r="I33" s="463"/>
      <c r="J33" s="463"/>
      <c r="K33" s="463"/>
      <c r="L33" s="463"/>
      <c r="M33" s="463"/>
      <c r="N33" s="463"/>
      <c r="O33" s="69"/>
      <c r="P33" s="69"/>
      <c r="Q33" s="96"/>
      <c r="R33" s="29"/>
      <c r="T33" s="364" t="str">
        <f>IF(AI32=1,int.!B15," ")</f>
        <v>079 581 77 12</v>
      </c>
      <c r="U33" s="364"/>
      <c r="V33" s="364"/>
      <c r="W33" s="364"/>
      <c r="X33" s="364"/>
      <c r="Y33" s="364"/>
      <c r="Z33" s="364"/>
      <c r="AA33" s="364"/>
      <c r="AH33" s="418" t="s">
        <v>263</v>
      </c>
    </row>
    <row r="34" spans="1:55" ht="24"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418"/>
      <c r="AJ34" s="45"/>
      <c r="AK34" s="45"/>
      <c r="AL34" s="45"/>
      <c r="AM34" s="45"/>
      <c r="AN34" s="45"/>
      <c r="AO34" s="45"/>
      <c r="AP34" s="45"/>
      <c r="AQ34" s="45"/>
      <c r="AR34" s="45"/>
      <c r="AS34" s="45"/>
      <c r="AT34" s="45"/>
      <c r="AU34" s="45"/>
      <c r="AV34" s="45"/>
      <c r="AW34" s="45"/>
      <c r="AX34" s="45"/>
      <c r="AY34" s="45"/>
      <c r="AZ34" s="45"/>
      <c r="BA34" s="45"/>
      <c r="BB34" s="45"/>
      <c r="BC34" s="45"/>
    </row>
    <row r="35" spans="1:55" ht="252.75" customHeight="1" x14ac:dyDescent="0.2">
      <c r="B35" s="451" t="s">
        <v>146</v>
      </c>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148"/>
    </row>
    <row r="36" spans="1:55" s="20" customFormat="1" ht="30" customHeight="1" x14ac:dyDescent="0.25">
      <c r="A36" s="19"/>
      <c r="B36" s="355" t="s">
        <v>167</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168</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169</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170</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171</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15"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453" t="s">
        <v>172</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357" t="s">
        <v>136</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3.5" customHeight="1" x14ac:dyDescent="0.3">
      <c r="A44" s="23"/>
      <c r="B44" s="401" t="s">
        <v>173</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6.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147</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30" customHeight="1" x14ac:dyDescent="0.3">
      <c r="A47" s="23"/>
      <c r="B47" s="22"/>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471" t="s">
        <v>148</v>
      </c>
      <c r="C48" s="471"/>
      <c r="D48" s="471"/>
      <c r="E48" s="471"/>
      <c r="F48" s="471"/>
      <c r="G48" s="471"/>
      <c r="H48" s="471"/>
      <c r="I48" s="471"/>
      <c r="J48" s="471"/>
      <c r="K48" s="471"/>
      <c r="L48" s="471"/>
      <c r="M48" s="471"/>
      <c r="N48" s="471"/>
      <c r="O48" s="471"/>
      <c r="Q48" s="472" t="s">
        <v>50</v>
      </c>
      <c r="R48" s="472"/>
      <c r="S48" s="472"/>
      <c r="T48" s="472"/>
      <c r="U48" s="472"/>
      <c r="V48" s="472"/>
      <c r="W48" s="472"/>
      <c r="X48" s="472"/>
      <c r="Y48" s="472"/>
      <c r="Z48" s="472"/>
      <c r="AA48" s="472"/>
      <c r="AB48" s="472"/>
      <c r="AC48" s="472"/>
      <c r="AD48" s="472"/>
      <c r="AE48" s="472"/>
      <c r="AF48" s="472"/>
      <c r="AG48" s="472"/>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471"/>
      <c r="C49" s="471"/>
      <c r="D49" s="471"/>
      <c r="E49" s="471"/>
      <c r="F49" s="471"/>
      <c r="G49" s="471"/>
      <c r="H49" s="471"/>
      <c r="I49" s="471"/>
      <c r="J49" s="471"/>
      <c r="K49" s="471"/>
      <c r="L49" s="471"/>
      <c r="M49" s="471"/>
      <c r="N49" s="471"/>
      <c r="O49" s="471"/>
      <c r="Q49" s="472"/>
      <c r="R49" s="472"/>
      <c r="S49" s="472"/>
      <c r="T49" s="472"/>
      <c r="U49" s="472"/>
      <c r="V49" s="472"/>
      <c r="W49" s="472"/>
      <c r="X49" s="472"/>
      <c r="Y49" s="472"/>
      <c r="Z49" s="472"/>
      <c r="AA49" s="472"/>
      <c r="AB49" s="472"/>
      <c r="AC49" s="472"/>
      <c r="AD49" s="472"/>
      <c r="AE49" s="472"/>
      <c r="AF49" s="472"/>
      <c r="AG49" s="472"/>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471"/>
      <c r="C50" s="471"/>
      <c r="D50" s="471"/>
      <c r="E50" s="471"/>
      <c r="F50" s="471"/>
      <c r="G50" s="471"/>
      <c r="H50" s="471"/>
      <c r="I50" s="471"/>
      <c r="J50" s="471"/>
      <c r="K50" s="471"/>
      <c r="L50" s="471"/>
      <c r="M50" s="471"/>
      <c r="N50" s="471"/>
      <c r="O50" s="471"/>
      <c r="Q50" s="472"/>
      <c r="R50" s="472"/>
      <c r="S50" s="472"/>
      <c r="T50" s="472"/>
      <c r="U50" s="472"/>
      <c r="V50" s="472"/>
      <c r="W50" s="472"/>
      <c r="X50" s="472"/>
      <c r="Y50" s="472"/>
      <c r="Z50" s="472"/>
      <c r="AA50" s="472"/>
      <c r="AB50" s="472"/>
      <c r="AC50" s="472"/>
      <c r="AD50" s="472"/>
      <c r="AE50" s="472"/>
      <c r="AF50" s="472"/>
      <c r="AG50" s="472"/>
      <c r="AH50" s="275" t="s">
        <v>197</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22.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454" t="s">
        <v>113</v>
      </c>
      <c r="C52" s="455"/>
      <c r="D52" s="278" t="str">
        <f>S149</f>
        <v>X</v>
      </c>
      <c r="E52" s="279"/>
      <c r="F52" s="280"/>
      <c r="G52" s="287" t="str">
        <f>IF(AM145&gt;0,"Errore nella tabella"," ")</f>
        <v>Errore nella tabella</v>
      </c>
      <c r="H52" s="288"/>
      <c r="I52" s="288"/>
      <c r="J52" s="288"/>
      <c r="K52" s="288"/>
      <c r="L52" s="288"/>
      <c r="M52" s="288"/>
      <c r="N52" s="288"/>
      <c r="O52" s="288"/>
      <c r="P52" s="23"/>
      <c r="Q52" s="161"/>
      <c r="R52" s="163" t="s">
        <v>186</v>
      </c>
      <c r="T52" s="26"/>
      <c r="U52" s="26"/>
      <c r="V52" s="54" t="s">
        <v>233</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454"/>
      <c r="C53" s="455"/>
      <c r="D53" s="281"/>
      <c r="E53" s="282"/>
      <c r="F53" s="283"/>
      <c r="G53" s="287"/>
      <c r="H53" s="288"/>
      <c r="I53" s="288"/>
      <c r="J53" s="288"/>
      <c r="K53" s="288"/>
      <c r="L53" s="288"/>
      <c r="M53" s="288"/>
      <c r="N53" s="288"/>
      <c r="O53" s="288"/>
      <c r="P53" s="475" t="s">
        <v>237</v>
      </c>
      <c r="Q53" s="475"/>
      <c r="R53" s="475"/>
      <c r="S53" s="475"/>
      <c r="T53" s="427" t="s">
        <v>239</v>
      </c>
      <c r="U53" s="473"/>
      <c r="V53" s="474"/>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454"/>
      <c r="C54" s="455"/>
      <c r="D54" s="281"/>
      <c r="E54" s="282"/>
      <c r="F54" s="283"/>
      <c r="G54" s="287"/>
      <c r="H54" s="288"/>
      <c r="I54" s="288"/>
      <c r="J54" s="288"/>
      <c r="K54" s="288"/>
      <c r="L54" s="288"/>
      <c r="M54" s="288"/>
      <c r="N54" s="288"/>
      <c r="O54" s="288"/>
      <c r="Q54" s="456" t="s">
        <v>52</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454"/>
      <c r="C55" s="455"/>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5">
      <c r="H56" s="476" t="s">
        <v>238</v>
      </c>
      <c r="I56" s="476"/>
      <c r="J56" s="476"/>
      <c r="K56" s="476"/>
      <c r="Q56" s="299"/>
      <c r="R56" s="300"/>
      <c r="S56" s="300"/>
      <c r="T56" s="300"/>
      <c r="U56" s="301"/>
      <c r="W56" s="292"/>
      <c r="X56" s="293"/>
      <c r="Y56" s="293"/>
      <c r="Z56" s="293"/>
      <c r="AA56" s="293"/>
      <c r="AB56" s="293"/>
      <c r="AC56" s="293"/>
      <c r="AD56" s="293"/>
      <c r="AE56" s="293"/>
      <c r="AF56" s="293"/>
      <c r="AG56" s="294"/>
      <c r="AH56" s="275"/>
    </row>
    <row r="57" spans="1:55" ht="24" customHeight="1" x14ac:dyDescent="0.3">
      <c r="B57" s="298" t="s">
        <v>51</v>
      </c>
      <c r="C57" s="298"/>
      <c r="D57" s="298"/>
      <c r="E57" s="298"/>
      <c r="F57" s="298"/>
      <c r="G57" s="298"/>
      <c r="H57" s="302"/>
      <c r="I57" s="161"/>
      <c r="J57" s="163" t="s">
        <v>186</v>
      </c>
      <c r="K57" s="4"/>
      <c r="W57" s="292"/>
      <c r="X57" s="293"/>
      <c r="Y57" s="293"/>
      <c r="Z57" s="293"/>
      <c r="AA57" s="293"/>
      <c r="AB57" s="293"/>
      <c r="AC57" s="293"/>
      <c r="AD57" s="293"/>
      <c r="AE57" s="293"/>
      <c r="AF57" s="293"/>
      <c r="AG57" s="294"/>
      <c r="AH57" s="308" t="s">
        <v>277</v>
      </c>
    </row>
    <row r="58" spans="1:55" ht="40.5" customHeight="1" thickBot="1" x14ac:dyDescent="0.35">
      <c r="A58" s="27"/>
      <c r="B58" s="8" t="s">
        <v>269</v>
      </c>
      <c r="C58" s="4"/>
      <c r="D58" s="4"/>
      <c r="E58" s="4"/>
      <c r="F58" s="4"/>
      <c r="G58" s="4"/>
      <c r="H58" s="4"/>
      <c r="M58" s="96"/>
      <c r="Q58" s="58"/>
      <c r="R58" s="58"/>
      <c r="S58" s="58"/>
      <c r="T58" s="58"/>
      <c r="U58" s="58"/>
      <c r="V58" s="58"/>
      <c r="W58" s="295"/>
      <c r="X58" s="296"/>
      <c r="Y58" s="296"/>
      <c r="Z58" s="296"/>
      <c r="AA58" s="296"/>
      <c r="AB58" s="296"/>
      <c r="AC58" s="296"/>
      <c r="AD58" s="296"/>
      <c r="AE58" s="296"/>
      <c r="AF58" s="296"/>
      <c r="AG58" s="297"/>
      <c r="AH58" s="308"/>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72" t="s">
        <v>58</v>
      </c>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11" t="s">
        <v>109</v>
      </c>
      <c r="C62" s="411"/>
      <c r="D62" s="411"/>
      <c r="E62" s="411"/>
      <c r="F62" s="411"/>
      <c r="G62" s="411"/>
      <c r="H62" s="411"/>
      <c r="I62" s="411"/>
      <c r="J62" s="411"/>
      <c r="K62" s="411"/>
      <c r="L62" s="411"/>
      <c r="AH62" s="308"/>
    </row>
    <row r="63" spans="1:55" ht="33" customHeight="1" x14ac:dyDescent="0.2">
      <c r="B63" s="315" t="str">
        <f>IF(E24="","",E24)</f>
        <v/>
      </c>
      <c r="C63" s="316"/>
      <c r="D63" s="316"/>
      <c r="E63" s="316"/>
      <c r="F63" s="316"/>
      <c r="G63" s="316"/>
      <c r="H63" s="316"/>
      <c r="I63" s="316"/>
      <c r="J63" s="316"/>
      <c r="K63" s="316"/>
      <c r="L63" s="317"/>
      <c r="M63" s="477" t="s">
        <v>268</v>
      </c>
      <c r="N63" s="478"/>
      <c r="O63" s="478"/>
      <c r="P63" s="478"/>
      <c r="Q63" s="478"/>
      <c r="R63" s="478"/>
      <c r="S63" s="478"/>
      <c r="T63" s="478"/>
      <c r="U63" s="478"/>
      <c r="V63" s="478"/>
      <c r="W63" s="478"/>
      <c r="X63" s="478"/>
      <c r="Y63" s="478"/>
      <c r="Z63" s="478"/>
      <c r="AA63" s="478"/>
      <c r="AB63" s="478"/>
      <c r="AC63" s="478"/>
      <c r="AD63" s="478"/>
      <c r="AE63" s="478"/>
      <c r="AF63" s="478"/>
      <c r="AG63" s="478"/>
      <c r="AH63" s="308"/>
    </row>
    <row r="64" spans="1:55" ht="15" customHeight="1" x14ac:dyDescent="0.2">
      <c r="AH64" s="308"/>
    </row>
    <row r="65" spans="1:144" ht="71.25" customHeight="1" x14ac:dyDescent="0.2">
      <c r="B65" s="319" t="s">
        <v>68</v>
      </c>
      <c r="C65" s="320"/>
      <c r="D65" s="320"/>
      <c r="E65" s="320"/>
      <c r="F65" s="320"/>
      <c r="G65" s="320"/>
      <c r="H65" s="320"/>
      <c r="I65" s="320"/>
      <c r="J65" s="320"/>
      <c r="K65" s="320"/>
      <c r="L65" s="321"/>
      <c r="M65" s="232" t="s">
        <v>59</v>
      </c>
      <c r="N65" s="235" t="s">
        <v>60</v>
      </c>
      <c r="O65" s="235" t="s">
        <v>61</v>
      </c>
      <c r="P65" s="235" t="s">
        <v>60</v>
      </c>
      <c r="Q65" s="235" t="s">
        <v>64</v>
      </c>
      <c r="R65" s="311" t="s">
        <v>62</v>
      </c>
      <c r="S65" s="311" t="s">
        <v>65</v>
      </c>
      <c r="T65" s="311" t="s">
        <v>63</v>
      </c>
      <c r="U65" s="311" t="s">
        <v>66</v>
      </c>
      <c r="V65" s="311" t="s">
        <v>62</v>
      </c>
      <c r="W65" s="327" t="s">
        <v>67</v>
      </c>
      <c r="X65" s="469" t="s">
        <v>187</v>
      </c>
      <c r="Y65" s="469"/>
      <c r="Z65" s="469"/>
      <c r="AA65" s="469"/>
      <c r="AB65" s="469"/>
      <c r="AC65" s="469"/>
      <c r="AD65" s="469"/>
      <c r="AE65" s="469"/>
      <c r="AF65" s="469"/>
      <c r="AG65" s="469"/>
      <c r="AH65" s="308"/>
    </row>
    <row r="66" spans="1:144"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470" t="s">
        <v>69</v>
      </c>
      <c r="Y66" s="331"/>
      <c r="Z66" s="331"/>
      <c r="AA66" s="331"/>
      <c r="AB66" s="331"/>
      <c r="AC66" s="331"/>
      <c r="AD66" s="331"/>
      <c r="AE66" s="331"/>
      <c r="AF66" s="331"/>
      <c r="AG66" s="332"/>
      <c r="AH66" s="175" t="s">
        <v>99</v>
      </c>
    </row>
    <row r="67" spans="1:144" ht="20.25" customHeight="1" x14ac:dyDescent="0.2">
      <c r="B67" s="402" t="s">
        <v>266</v>
      </c>
      <c r="C67" s="403"/>
      <c r="D67" s="403"/>
      <c r="E67" s="403"/>
      <c r="F67" s="403"/>
      <c r="G67" s="403"/>
      <c r="H67" s="403"/>
      <c r="I67" s="403"/>
      <c r="J67" s="403"/>
      <c r="K67" s="403"/>
      <c r="L67" s="404"/>
      <c r="M67" s="233"/>
      <c r="N67" s="236"/>
      <c r="O67" s="236"/>
      <c r="P67" s="236"/>
      <c r="Q67" s="236"/>
      <c r="R67" s="312"/>
      <c r="S67" s="312"/>
      <c r="T67" s="312"/>
      <c r="U67" s="312"/>
      <c r="V67" s="312"/>
      <c r="W67" s="328"/>
      <c r="X67" s="223" t="s">
        <v>267</v>
      </c>
      <c r="Y67" s="224"/>
      <c r="Z67" s="224"/>
      <c r="AA67" s="224"/>
      <c r="AB67" s="224"/>
      <c r="AC67" s="224"/>
      <c r="AD67" s="224"/>
      <c r="AE67" s="224"/>
      <c r="AF67" s="224"/>
      <c r="AG67" s="225"/>
      <c r="AH67" s="333" t="s">
        <v>285</v>
      </c>
    </row>
    <row r="68" spans="1:144" ht="20.25" customHeight="1" x14ac:dyDescent="0.2">
      <c r="A68" s="24"/>
      <c r="B68" s="405"/>
      <c r="C68" s="406"/>
      <c r="D68" s="406"/>
      <c r="E68" s="406"/>
      <c r="F68" s="406"/>
      <c r="G68" s="406"/>
      <c r="H68" s="406"/>
      <c r="I68" s="406"/>
      <c r="J68" s="406"/>
      <c r="K68" s="406"/>
      <c r="L68" s="407"/>
      <c r="M68" s="233"/>
      <c r="N68" s="236"/>
      <c r="O68" s="236"/>
      <c r="P68" s="236"/>
      <c r="Q68" s="236"/>
      <c r="R68" s="312"/>
      <c r="S68" s="312"/>
      <c r="T68" s="312"/>
      <c r="U68" s="312"/>
      <c r="V68" s="312"/>
      <c r="W68" s="328"/>
      <c r="X68" s="226"/>
      <c r="Y68" s="227"/>
      <c r="Z68" s="227"/>
      <c r="AA68" s="227"/>
      <c r="AB68" s="227"/>
      <c r="AC68" s="227"/>
      <c r="AD68" s="227"/>
      <c r="AE68" s="227"/>
      <c r="AF68" s="227"/>
      <c r="AG68" s="228"/>
      <c r="AH68" s="334"/>
      <c r="AI68" s="24"/>
      <c r="AJ68" s="24"/>
      <c r="AK68" s="24"/>
      <c r="AL68" s="24"/>
      <c r="AM68" s="24"/>
      <c r="AN68" s="24"/>
      <c r="AO68" s="24"/>
      <c r="AP68" s="24"/>
      <c r="AQ68" s="24"/>
      <c r="AR68" s="24"/>
      <c r="AS68" s="24"/>
      <c r="AT68" s="24"/>
      <c r="AU68" s="24"/>
      <c r="AV68" s="24"/>
      <c r="AW68" s="24"/>
      <c r="AX68" s="24"/>
      <c r="AY68" s="24"/>
      <c r="AZ68" s="24"/>
      <c r="BA68" s="24"/>
      <c r="BB68" s="24"/>
      <c r="BC68" s="24"/>
    </row>
    <row r="69" spans="1:144" ht="20.25" customHeight="1" x14ac:dyDescent="0.2">
      <c r="A69" s="24"/>
      <c r="B69" s="405"/>
      <c r="C69" s="406"/>
      <c r="D69" s="406"/>
      <c r="E69" s="406"/>
      <c r="F69" s="406"/>
      <c r="G69" s="406"/>
      <c r="H69" s="406"/>
      <c r="I69" s="406"/>
      <c r="J69" s="406"/>
      <c r="K69" s="406"/>
      <c r="L69" s="407"/>
      <c r="M69" s="233"/>
      <c r="N69" s="236"/>
      <c r="O69" s="236"/>
      <c r="P69" s="236"/>
      <c r="Q69" s="236"/>
      <c r="R69" s="312"/>
      <c r="S69" s="312"/>
      <c r="T69" s="312"/>
      <c r="U69" s="312"/>
      <c r="V69" s="312"/>
      <c r="W69" s="328"/>
      <c r="X69" s="226"/>
      <c r="Y69" s="227"/>
      <c r="Z69" s="227"/>
      <c r="AA69" s="227"/>
      <c r="AB69" s="227"/>
      <c r="AC69" s="227"/>
      <c r="AD69" s="227"/>
      <c r="AE69" s="227"/>
      <c r="AF69" s="227"/>
      <c r="AG69" s="228"/>
      <c r="AH69" s="397" t="s">
        <v>286</v>
      </c>
      <c r="AI69" s="24"/>
      <c r="AJ69" s="24"/>
      <c r="AK69" s="24"/>
      <c r="AL69" s="24"/>
      <c r="AM69" s="24"/>
      <c r="AN69" s="24"/>
      <c r="AO69" s="24"/>
      <c r="AP69" s="24"/>
      <c r="AQ69" s="24"/>
      <c r="AR69" s="24"/>
      <c r="AS69" s="24"/>
      <c r="AT69" s="24"/>
      <c r="AU69" s="24"/>
      <c r="AV69" s="24"/>
      <c r="AW69" s="24"/>
      <c r="AX69" s="24"/>
      <c r="AY69" s="24"/>
      <c r="AZ69" s="24"/>
      <c r="BA69" s="24"/>
      <c r="BB69" s="24"/>
      <c r="BC69" s="24"/>
    </row>
    <row r="70" spans="1:144" ht="20.25" customHeight="1" x14ac:dyDescent="0.2">
      <c r="A70" s="24"/>
      <c r="B70" s="405"/>
      <c r="C70" s="406"/>
      <c r="D70" s="406"/>
      <c r="E70" s="406"/>
      <c r="F70" s="406"/>
      <c r="G70" s="406"/>
      <c r="H70" s="406"/>
      <c r="I70" s="406"/>
      <c r="J70" s="406"/>
      <c r="K70" s="406"/>
      <c r="L70" s="407"/>
      <c r="M70" s="233"/>
      <c r="N70" s="236"/>
      <c r="O70" s="236"/>
      <c r="P70" s="236"/>
      <c r="Q70" s="236"/>
      <c r="R70" s="312"/>
      <c r="S70" s="312"/>
      <c r="T70" s="312"/>
      <c r="U70" s="312"/>
      <c r="V70" s="312"/>
      <c r="W70" s="328"/>
      <c r="X70" s="226"/>
      <c r="Y70" s="227"/>
      <c r="Z70" s="227"/>
      <c r="AA70" s="227"/>
      <c r="AB70" s="227"/>
      <c r="AC70" s="227"/>
      <c r="AD70" s="227"/>
      <c r="AE70" s="227"/>
      <c r="AF70" s="227"/>
      <c r="AG70" s="228"/>
      <c r="AH70" s="398"/>
      <c r="AI70" s="24"/>
      <c r="AJ70" s="24"/>
      <c r="AK70" s="24"/>
      <c r="AL70" s="24"/>
      <c r="AM70" s="24"/>
      <c r="AN70" s="24"/>
      <c r="AO70" s="24"/>
      <c r="AP70" s="24"/>
      <c r="AQ70" s="24"/>
      <c r="AR70" s="24"/>
      <c r="AS70" s="24"/>
      <c r="AT70" s="24"/>
      <c r="AU70" s="24"/>
      <c r="AV70" s="24"/>
      <c r="AW70" s="24"/>
      <c r="AX70" s="24"/>
      <c r="AY70" s="24"/>
      <c r="AZ70" s="24"/>
      <c r="BA70" s="24"/>
      <c r="BB70" s="24"/>
      <c r="BC70" s="24"/>
    </row>
    <row r="71" spans="1:144" ht="20.25" customHeight="1" x14ac:dyDescent="0.2">
      <c r="A71" s="24"/>
      <c r="B71" s="405"/>
      <c r="C71" s="406"/>
      <c r="D71" s="406"/>
      <c r="E71" s="406"/>
      <c r="F71" s="406"/>
      <c r="G71" s="406"/>
      <c r="H71" s="406"/>
      <c r="I71" s="406"/>
      <c r="J71" s="406"/>
      <c r="K71" s="406"/>
      <c r="L71" s="407"/>
      <c r="M71" s="233"/>
      <c r="N71" s="236"/>
      <c r="O71" s="236"/>
      <c r="P71" s="236"/>
      <c r="Q71" s="236"/>
      <c r="R71" s="312"/>
      <c r="S71" s="312"/>
      <c r="T71" s="312"/>
      <c r="U71" s="312"/>
      <c r="V71" s="312"/>
      <c r="W71" s="328"/>
      <c r="X71" s="226"/>
      <c r="Y71" s="227"/>
      <c r="Z71" s="227"/>
      <c r="AA71" s="227"/>
      <c r="AB71" s="227"/>
      <c r="AC71" s="227"/>
      <c r="AD71" s="227"/>
      <c r="AE71" s="227"/>
      <c r="AF71" s="227"/>
      <c r="AG71" s="228"/>
      <c r="AH71" s="399" t="s">
        <v>286</v>
      </c>
      <c r="AI71" s="243" t="s">
        <v>220</v>
      </c>
      <c r="AJ71" s="240" t="s">
        <v>223</v>
      </c>
      <c r="AK71" s="239" t="s">
        <v>221</v>
      </c>
      <c r="AL71" s="213" t="s">
        <v>211</v>
      </c>
      <c r="AM71" s="213" t="s">
        <v>212</v>
      </c>
      <c r="AN71" s="213" t="s">
        <v>208</v>
      </c>
      <c r="AO71" s="213" t="s">
        <v>210</v>
      </c>
      <c r="AP71" s="213" t="s">
        <v>209</v>
      </c>
      <c r="AQ71" s="213" t="s">
        <v>213</v>
      </c>
      <c r="AR71" s="213" t="s">
        <v>214</v>
      </c>
      <c r="AS71" s="189"/>
      <c r="AT71" s="189"/>
      <c r="AU71" s="189"/>
      <c r="AV71" s="188"/>
      <c r="AW71" s="188"/>
      <c r="AX71" s="115"/>
      <c r="AY71" s="115"/>
      <c r="AZ71" s="239" t="s">
        <v>216</v>
      </c>
      <c r="BA71" s="240" t="s">
        <v>218</v>
      </c>
      <c r="BB71" s="240" t="s">
        <v>219</v>
      </c>
      <c r="BC71" s="241" t="s">
        <v>217</v>
      </c>
      <c r="BE71" s="211" t="s">
        <v>274</v>
      </c>
      <c r="BF71" s="238" t="s">
        <v>280</v>
      </c>
      <c r="BG71" s="211" t="s">
        <v>296</v>
      </c>
      <c r="BH71" s="238" t="s">
        <v>280</v>
      </c>
      <c r="BI71" s="211" t="s">
        <v>306</v>
      </c>
    </row>
    <row r="72" spans="1:144" ht="20.25" customHeight="1" x14ac:dyDescent="0.2">
      <c r="A72" s="24"/>
      <c r="B72" s="408"/>
      <c r="C72" s="409"/>
      <c r="D72" s="409"/>
      <c r="E72" s="409"/>
      <c r="F72" s="409"/>
      <c r="G72" s="409"/>
      <c r="H72" s="409"/>
      <c r="I72" s="409"/>
      <c r="J72" s="409"/>
      <c r="K72" s="409"/>
      <c r="L72" s="410"/>
      <c r="M72" s="234"/>
      <c r="N72" s="237"/>
      <c r="O72" s="237"/>
      <c r="P72" s="237"/>
      <c r="Q72" s="237"/>
      <c r="R72" s="313"/>
      <c r="S72" s="313"/>
      <c r="T72" s="313"/>
      <c r="U72" s="313"/>
      <c r="V72" s="313"/>
      <c r="W72" s="329"/>
      <c r="X72" s="229"/>
      <c r="Y72" s="230"/>
      <c r="Z72" s="230"/>
      <c r="AA72" s="230"/>
      <c r="AB72" s="230"/>
      <c r="AC72" s="230"/>
      <c r="AD72" s="230"/>
      <c r="AE72" s="230"/>
      <c r="AF72" s="230"/>
      <c r="AG72" s="231"/>
      <c r="AH72" s="400"/>
      <c r="AI72" s="243"/>
      <c r="AJ72" s="240"/>
      <c r="AK72" s="239"/>
      <c r="AL72" s="213"/>
      <c r="AM72" s="213"/>
      <c r="AN72" s="213"/>
      <c r="AO72" s="213"/>
      <c r="AP72" s="213"/>
      <c r="AQ72" s="213"/>
      <c r="AR72" s="213"/>
      <c r="AS72" s="189">
        <v>0</v>
      </c>
      <c r="AT72" s="189">
        <v>3</v>
      </c>
      <c r="AU72" s="189">
        <v>5</v>
      </c>
      <c r="AV72" s="188">
        <v>2</v>
      </c>
      <c r="AW72" s="188">
        <v>7</v>
      </c>
      <c r="AX72" s="115">
        <v>6</v>
      </c>
      <c r="AY72" s="115" t="s">
        <v>215</v>
      </c>
      <c r="AZ72" s="239"/>
      <c r="BA72" s="240"/>
      <c r="BB72" s="240"/>
      <c r="BC72" s="241"/>
      <c r="BE72" s="211"/>
      <c r="BF72" s="238"/>
      <c r="BG72" s="211"/>
      <c r="BH72" s="238"/>
      <c r="BI72" s="211"/>
    </row>
    <row r="73" spans="1:144" s="4" customFormat="1" ht="23.25" x14ac:dyDescent="0.3">
      <c r="A73" s="88"/>
      <c r="B73" s="50" t="s">
        <v>0</v>
      </c>
      <c r="C73" s="203" t="s">
        <v>137</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114</v>
      </c>
      <c r="Y73" s="206"/>
      <c r="Z73" s="206"/>
      <c r="AA73" s="206"/>
      <c r="AB73" s="206"/>
      <c r="AC73" s="206"/>
      <c r="AD73" s="206"/>
      <c r="AE73" s="206"/>
      <c r="AF73" s="206"/>
      <c r="AG73" s="206"/>
      <c r="AI73" s="115"/>
      <c r="AJ73" s="188"/>
      <c r="AK73" s="189"/>
      <c r="AL73" s="190"/>
      <c r="AM73" s="190"/>
      <c r="AN73" s="190"/>
      <c r="AO73" s="190"/>
      <c r="AP73" s="190"/>
      <c r="AQ73" s="190"/>
      <c r="AR73" s="190"/>
      <c r="AS73" s="189"/>
      <c r="AT73" s="189"/>
      <c r="AU73" s="189"/>
      <c r="AV73" s="188"/>
      <c r="AW73" s="188"/>
      <c r="AX73" s="115"/>
      <c r="AY73" s="115"/>
      <c r="AZ73" s="189"/>
      <c r="BA73" s="188"/>
      <c r="BB73" s="188"/>
      <c r="BC73" s="191"/>
      <c r="BD73" s="3"/>
      <c r="BE73" s="172"/>
      <c r="BF73" s="172"/>
      <c r="BG73" s="3"/>
      <c r="BH73" s="172"/>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1:144" ht="30" x14ac:dyDescent="0.35">
      <c r="A74" s="1"/>
      <c r="B74" s="16">
        <v>1</v>
      </c>
      <c r="C74" s="207" t="s">
        <v>417</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7" t="str">
        <f>C74</f>
        <v>Orientamento dell'agire professionale ai clienti, alle persone nel loro contesto relazionale, sociale e culturale</v>
      </c>
    </row>
    <row r="75" spans="1:144" ht="45" x14ac:dyDescent="0.2">
      <c r="A75" s="170" t="str">
        <f t="shared" ref="A75:A78" si="0">IF(BC75=1,"X"," ")</f>
        <v>X</v>
      </c>
      <c r="B75" s="171" t="s">
        <v>307</v>
      </c>
      <c r="C75" s="198" t="s">
        <v>418</v>
      </c>
      <c r="D75" s="199"/>
      <c r="E75" s="199"/>
      <c r="F75" s="199"/>
      <c r="G75" s="199"/>
      <c r="H75" s="199"/>
      <c r="I75" s="199"/>
      <c r="J75" s="199"/>
      <c r="K75" s="199"/>
      <c r="L75" s="199"/>
      <c r="M75" s="167"/>
      <c r="N75" s="168"/>
      <c r="O75" s="168"/>
      <c r="P75" s="168"/>
      <c r="Q75" s="168"/>
      <c r="R75" s="168"/>
      <c r="S75" s="168"/>
      <c r="T75" s="168"/>
      <c r="U75" s="168"/>
      <c r="V75" s="168"/>
      <c r="W75" s="169"/>
      <c r="X75" s="200"/>
      <c r="Y75" s="201"/>
      <c r="Z75" s="201"/>
      <c r="AA75" s="201"/>
      <c r="AB75" s="201"/>
      <c r="AC75" s="201"/>
      <c r="AD75" s="201"/>
      <c r="AE75" s="201"/>
      <c r="AF75" s="201"/>
      <c r="AG75" s="202"/>
      <c r="AH75" s="185" t="str">
        <f t="shared" ref="AH75:AH78" si="1">IF(BB75=1,"Attenzione - valido solo 1 voto per riga",(IF(BA75=1,"Attenzione - ingresso obbligatorio"," ")))</f>
        <v>Attenzione - ingresso obbligatorio</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In ambito lavorativo favorisce, crea e mantiene rapporti rispettosi e professionali</v>
      </c>
      <c r="BF75" s="173" t="s">
        <v>275</v>
      </c>
      <c r="BG75" s="166">
        <f t="shared" ref="BG75:BG78" si="24">X75</f>
        <v>0</v>
      </c>
      <c r="BH75" s="173"/>
    </row>
    <row r="76" spans="1:144" ht="45" x14ac:dyDescent="0.2">
      <c r="A76" s="170" t="str">
        <f t="shared" si="0"/>
        <v>X</v>
      </c>
      <c r="B76" s="171" t="s">
        <v>308</v>
      </c>
      <c r="C76" s="198" t="s">
        <v>419</v>
      </c>
      <c r="D76" s="199"/>
      <c r="E76" s="199"/>
      <c r="F76" s="199"/>
      <c r="G76" s="199"/>
      <c r="H76" s="199"/>
      <c r="I76" s="199"/>
      <c r="J76" s="199"/>
      <c r="K76" s="199"/>
      <c r="L76" s="199"/>
      <c r="M76" s="167"/>
      <c r="N76" s="168"/>
      <c r="O76" s="168"/>
      <c r="P76" s="168"/>
      <c r="Q76" s="168"/>
      <c r="R76" s="168"/>
      <c r="S76" s="168"/>
      <c r="T76" s="168"/>
      <c r="U76" s="168"/>
      <c r="V76" s="168"/>
      <c r="W76" s="169"/>
      <c r="X76" s="200"/>
      <c r="Y76" s="201"/>
      <c r="Z76" s="201"/>
      <c r="AA76" s="201"/>
      <c r="AB76" s="201"/>
      <c r="AC76" s="201"/>
      <c r="AD76" s="201"/>
      <c r="AE76" s="201"/>
      <c r="AF76" s="201"/>
      <c r="AG76" s="202"/>
      <c r="AH76" s="185" t="str">
        <f t="shared" si="1"/>
        <v>Attenzione - ingresso obbligatorio</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Interagisce con le persone vicine al cliente fornendo loro sostegno</v>
      </c>
      <c r="BF76" s="173" t="s">
        <v>275</v>
      </c>
      <c r="BG76" s="166">
        <f t="shared" si="24"/>
        <v>0</v>
      </c>
      <c r="BH76" s="173"/>
    </row>
    <row r="77" spans="1:144" ht="45" x14ac:dyDescent="0.2">
      <c r="A77" s="170" t="str">
        <f t="shared" si="0"/>
        <v>X</v>
      </c>
      <c r="B77" s="171" t="s">
        <v>309</v>
      </c>
      <c r="C77" s="198" t="s">
        <v>420</v>
      </c>
      <c r="D77" s="199"/>
      <c r="E77" s="199"/>
      <c r="F77" s="199"/>
      <c r="G77" s="199"/>
      <c r="H77" s="199"/>
      <c r="I77" s="199"/>
      <c r="J77" s="199"/>
      <c r="K77" s="199"/>
      <c r="L77" s="199"/>
      <c r="M77" s="167"/>
      <c r="N77" s="168"/>
      <c r="O77" s="168"/>
      <c r="P77" s="168"/>
      <c r="Q77" s="168"/>
      <c r="R77" s="168"/>
      <c r="S77" s="168"/>
      <c r="T77" s="168"/>
      <c r="U77" s="168"/>
      <c r="V77" s="168"/>
      <c r="W77" s="169"/>
      <c r="X77" s="200"/>
      <c r="Y77" s="201"/>
      <c r="Z77" s="201"/>
      <c r="AA77" s="201"/>
      <c r="AB77" s="201"/>
      <c r="AC77" s="201"/>
      <c r="AD77" s="201"/>
      <c r="AE77" s="201"/>
      <c r="AF77" s="201"/>
      <c r="AG77" s="202"/>
      <c r="AH77" s="185" t="str">
        <f t="shared" si="1"/>
        <v>Attenzione - ingresso obbligatorio</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Osserva le situazioni, percepisce cambiamenti e ne informa gli uffici o le persone competenti</v>
      </c>
      <c r="BF77" s="173" t="s">
        <v>275</v>
      </c>
      <c r="BG77" s="166">
        <f t="shared" si="24"/>
        <v>0</v>
      </c>
      <c r="BH77" s="173"/>
    </row>
    <row r="78" spans="1:144" ht="45" x14ac:dyDescent="0.2">
      <c r="A78" s="170" t="str">
        <f t="shared" si="0"/>
        <v>X</v>
      </c>
      <c r="B78" s="171" t="s">
        <v>310</v>
      </c>
      <c r="C78" s="198" t="s">
        <v>421</v>
      </c>
      <c r="D78" s="199"/>
      <c r="E78" s="199"/>
      <c r="F78" s="199"/>
      <c r="G78" s="199"/>
      <c r="H78" s="199"/>
      <c r="I78" s="199"/>
      <c r="J78" s="199"/>
      <c r="K78" s="199"/>
      <c r="L78" s="199"/>
      <c r="M78" s="167"/>
      <c r="N78" s="168"/>
      <c r="O78" s="168"/>
      <c r="P78" s="168"/>
      <c r="Q78" s="168"/>
      <c r="R78" s="168"/>
      <c r="S78" s="168"/>
      <c r="T78" s="168"/>
      <c r="U78" s="168"/>
      <c r="V78" s="168"/>
      <c r="W78" s="169"/>
      <c r="X78" s="200"/>
      <c r="Y78" s="201"/>
      <c r="Z78" s="201"/>
      <c r="AA78" s="201"/>
      <c r="AB78" s="201"/>
      <c r="AC78" s="201"/>
      <c r="AD78" s="201"/>
      <c r="AE78" s="201"/>
      <c r="AF78" s="201"/>
      <c r="AG78" s="202"/>
      <c r="AH78" s="185" t="str">
        <f t="shared" si="1"/>
        <v>Attenzione - ingresso obbligatorio</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Agisce in modo adeguato alla situazione nelle varie culture di vita e abitative e nel contempo tiene conto di abitudini specifiche dell’età, della cultura e della religione</v>
      </c>
      <c r="BF78" s="173" t="s">
        <v>275</v>
      </c>
      <c r="BG78" s="166">
        <f t="shared" si="24"/>
        <v>0</v>
      </c>
      <c r="BH78" s="173"/>
    </row>
    <row r="79" spans="1:144" s="4" customFormat="1" ht="23.25" x14ac:dyDescent="0.3">
      <c r="A79" s="88"/>
      <c r="B79" s="50" t="s">
        <v>0</v>
      </c>
      <c r="C79" s="203" t="s">
        <v>137</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114</v>
      </c>
      <c r="Y79" s="206"/>
      <c r="Z79" s="206"/>
      <c r="AA79" s="206"/>
      <c r="AB79" s="206"/>
      <c r="AC79" s="206"/>
      <c r="AD79" s="206"/>
      <c r="AE79" s="206"/>
      <c r="AF79" s="206"/>
      <c r="AG79" s="206"/>
      <c r="AI79" s="115"/>
      <c r="AJ79" s="188"/>
      <c r="AK79" s="189"/>
      <c r="AL79" s="190"/>
      <c r="AM79" s="190"/>
      <c r="AN79" s="190"/>
      <c r="AO79" s="190"/>
      <c r="AP79" s="190"/>
      <c r="AQ79" s="190"/>
      <c r="AR79" s="190"/>
      <c r="AS79" s="189"/>
      <c r="AT79" s="189"/>
      <c r="AU79" s="189"/>
      <c r="AV79" s="188"/>
      <c r="AW79" s="188"/>
      <c r="AX79" s="115"/>
      <c r="AY79" s="115"/>
      <c r="AZ79" s="189"/>
      <c r="BA79" s="188"/>
      <c r="BB79" s="188"/>
      <c r="BC79" s="191"/>
      <c r="BD79" s="3"/>
      <c r="BE79" s="172"/>
      <c r="BF79" s="172"/>
      <c r="BG79" s="3"/>
      <c r="BH79" s="172"/>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row>
    <row r="80" spans="1:144" ht="30" x14ac:dyDescent="0.35">
      <c r="A80" s="1"/>
      <c r="B80" s="16">
        <v>2</v>
      </c>
      <c r="C80" s="207" t="s">
        <v>422</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7" t="str">
        <f>C80</f>
        <v xml:space="preserve">Igiene e sicurezza </v>
      </c>
    </row>
    <row r="81" spans="1:144" ht="45" x14ac:dyDescent="0.2">
      <c r="A81" s="170" t="str">
        <f t="shared" ref="A81" si="25">IF(BC81=1,"X"," ")</f>
        <v>X</v>
      </c>
      <c r="B81" s="171" t="s">
        <v>311</v>
      </c>
      <c r="C81" s="198" t="s">
        <v>423</v>
      </c>
      <c r="D81" s="199"/>
      <c r="E81" s="199"/>
      <c r="F81" s="199"/>
      <c r="G81" s="199"/>
      <c r="H81" s="199"/>
      <c r="I81" s="199"/>
      <c r="J81" s="199"/>
      <c r="K81" s="199"/>
      <c r="L81" s="199"/>
      <c r="M81" s="167"/>
      <c r="N81" s="168"/>
      <c r="O81" s="168"/>
      <c r="P81" s="168"/>
      <c r="Q81" s="168"/>
      <c r="R81" s="168"/>
      <c r="S81" s="168"/>
      <c r="T81" s="168"/>
      <c r="U81" s="168"/>
      <c r="V81" s="168"/>
      <c r="W81" s="169"/>
      <c r="X81" s="200"/>
      <c r="Y81" s="201"/>
      <c r="Z81" s="201"/>
      <c r="AA81" s="201"/>
      <c r="AB81" s="201"/>
      <c r="AC81" s="201"/>
      <c r="AD81" s="201"/>
      <c r="AE81" s="201"/>
      <c r="AF81" s="201"/>
      <c r="AG81" s="202"/>
      <c r="AH81" s="185" t="str">
        <f t="shared" ref="AH81" si="26">IF(BB81=1,"Attenzione - valido solo 1 voto per riga",(IF(BA81=1,"Attenzione - ingresso obbligatorio"," ")))</f>
        <v>Attenzione - ingresso obbligatorio</v>
      </c>
      <c r="AI81" s="52" t="s">
        <v>12</v>
      </c>
      <c r="AJ81" s="52">
        <f t="shared" ref="AJ81" si="27">IF(AV81="x",1,0)</f>
        <v>1</v>
      </c>
      <c r="AK81" s="52">
        <f t="shared" ref="AK81" si="28">AL81+AM81</f>
        <v>0</v>
      </c>
      <c r="AL81" s="117">
        <f t="shared" ref="AL81" si="29">COUNTIF(M81:Q81,"*")</f>
        <v>0</v>
      </c>
      <c r="AM81" s="117">
        <f t="shared" ref="AM81" si="30">COUNTIF(R81:W81,"*")</f>
        <v>0</v>
      </c>
      <c r="AN81" s="117">
        <f t="shared" ref="AN81" si="31">COUNTIF(X81,"*")</f>
        <v>0</v>
      </c>
      <c r="AO81" s="113">
        <f t="shared" ref="AO81" si="32">AL81*3</f>
        <v>0</v>
      </c>
      <c r="AP81" s="113">
        <f t="shared" ref="AP81" si="33">AM81*5</f>
        <v>0</v>
      </c>
      <c r="AQ81" s="113">
        <f t="shared" ref="AQ81" si="34">IF(AN81=1,0,2)</f>
        <v>2</v>
      </c>
      <c r="AR81" s="113">
        <f t="shared" ref="AR81" si="35">AO81+AP81+AQ81</f>
        <v>2</v>
      </c>
      <c r="AS81" s="113" t="str">
        <f t="shared" ref="AS81" si="36">IF(AR81=0,"x"," ")</f>
        <v xml:space="preserve"> </v>
      </c>
      <c r="AT81" s="113" t="str">
        <f t="shared" ref="AT81" si="37">IF(AR81=3,"x"," ")</f>
        <v xml:space="preserve"> </v>
      </c>
      <c r="AU81" s="113" t="str">
        <f t="shared" ref="AU81" si="38">IF(AR81=5,"x"," ")</f>
        <v xml:space="preserve"> </v>
      </c>
      <c r="AV81" s="113" t="str">
        <f t="shared" ref="AV81" si="39">IF(AR81=2,"x"," ")</f>
        <v>x</v>
      </c>
      <c r="AW81" s="113" t="str">
        <f t="shared" ref="AW81" si="40">IF(AR81=7,"x"," ")</f>
        <v xml:space="preserve"> </v>
      </c>
      <c r="AX81" s="113" t="str">
        <f t="shared" ref="AX81" si="41">IF(AR81=6,"x"," ")</f>
        <v xml:space="preserve"> </v>
      </c>
      <c r="AY81" s="113" t="str">
        <f t="shared" ref="AY81" si="42">IF(AR81&gt;7,"x"," ")</f>
        <v xml:space="preserve"> </v>
      </c>
      <c r="AZ81" s="122">
        <f t="shared" ref="AZ81" si="43">IF(AS81="x",1,(IF(AT81="x",1,(IF(AU81="x",1,0)))))</f>
        <v>0</v>
      </c>
      <c r="BA81" s="123">
        <f t="shared" ref="BA81" si="44">IF(AV81="x",1,(IF(AW81="x",1,0)))</f>
        <v>1</v>
      </c>
      <c r="BB81" s="123">
        <f t="shared" ref="BB81" si="45">IF(AX81="x",1,(IF(AY81="x",1,0)))</f>
        <v>0</v>
      </c>
      <c r="BC81" s="113">
        <f t="shared" ref="BC81" si="46">IF(BA81=1,1,(IF(BB81=1,1,0)))</f>
        <v>1</v>
      </c>
      <c r="BD81" s="82">
        <f t="shared" ref="BD81" si="47">COUNTIF(AM81:AN81,"&gt;0")</f>
        <v>0</v>
      </c>
      <c r="BE81" s="166" t="str">
        <f t="shared" ref="BE81" si="48">C81</f>
        <v>Esegue l’igiene delle mani nel rispetta delle disposizioni di sicurezza sul lavoro</v>
      </c>
      <c r="BF81" s="173" t="s">
        <v>275</v>
      </c>
      <c r="BG81" s="166">
        <f t="shared" ref="BG81" si="49">X81</f>
        <v>0</v>
      </c>
      <c r="BH81" s="173"/>
    </row>
    <row r="82" spans="1:144" s="4" customFormat="1" ht="23.25" x14ac:dyDescent="0.3">
      <c r="A82" s="88"/>
      <c r="B82" s="50" t="s">
        <v>0</v>
      </c>
      <c r="C82" s="203" t="s">
        <v>137</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114</v>
      </c>
      <c r="Y82" s="206"/>
      <c r="Z82" s="206"/>
      <c r="AA82" s="206"/>
      <c r="AB82" s="206"/>
      <c r="AC82" s="206"/>
      <c r="AD82" s="206"/>
      <c r="AE82" s="206"/>
      <c r="AF82" s="206"/>
      <c r="AG82" s="206"/>
      <c r="AI82" s="115"/>
      <c r="AJ82" s="188"/>
      <c r="AK82" s="189"/>
      <c r="AL82" s="190"/>
      <c r="AM82" s="190"/>
      <c r="AN82" s="190"/>
      <c r="AO82" s="190"/>
      <c r="AP82" s="190"/>
      <c r="AQ82" s="190"/>
      <c r="AR82" s="190"/>
      <c r="AS82" s="189"/>
      <c r="AT82" s="189"/>
      <c r="AU82" s="189"/>
      <c r="AV82" s="188"/>
      <c r="AW82" s="188"/>
      <c r="AX82" s="115"/>
      <c r="AY82" s="115"/>
      <c r="AZ82" s="189"/>
      <c r="BA82" s="188"/>
      <c r="BB82" s="188"/>
      <c r="BC82" s="191"/>
      <c r="BD82" s="3"/>
      <c r="BE82" s="172"/>
      <c r="BF82" s="172"/>
      <c r="BG82" s="3"/>
      <c r="BH82" s="172"/>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1:144" ht="30" x14ac:dyDescent="0.35">
      <c r="A83" s="1"/>
      <c r="B83" s="16">
        <v>3</v>
      </c>
      <c r="C83" s="207" t="s">
        <v>424</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7" t="str">
        <f>C83</f>
        <v xml:space="preserve">Cura e assistenza </v>
      </c>
    </row>
    <row r="84" spans="1:144" ht="45" x14ac:dyDescent="0.2">
      <c r="A84" s="170" t="str">
        <f t="shared" ref="A84:A92" si="50">IF(BC84=1,"X"," ")</f>
        <v>X</v>
      </c>
      <c r="B84" s="171">
        <v>3.1</v>
      </c>
      <c r="C84" s="198" t="s">
        <v>425</v>
      </c>
      <c r="D84" s="199"/>
      <c r="E84" s="199"/>
      <c r="F84" s="199"/>
      <c r="G84" s="199"/>
      <c r="H84" s="199"/>
      <c r="I84" s="199"/>
      <c r="J84" s="199"/>
      <c r="K84" s="199"/>
      <c r="L84" s="199"/>
      <c r="M84" s="167"/>
      <c r="N84" s="168"/>
      <c r="O84" s="168"/>
      <c r="P84" s="168"/>
      <c r="Q84" s="168"/>
      <c r="R84" s="168"/>
      <c r="S84" s="168"/>
      <c r="T84" s="168"/>
      <c r="U84" s="168"/>
      <c r="V84" s="168"/>
      <c r="W84" s="169"/>
      <c r="X84" s="200"/>
      <c r="Y84" s="201"/>
      <c r="Z84" s="201"/>
      <c r="AA84" s="201"/>
      <c r="AB84" s="201"/>
      <c r="AC84" s="201"/>
      <c r="AD84" s="201"/>
      <c r="AE84" s="201"/>
      <c r="AF84" s="201"/>
      <c r="AG84" s="202"/>
      <c r="AH84" s="185" t="str">
        <f t="shared" ref="AH84:AH92" si="51">IF(BB84=1,"Attenzione - valido solo 1 voto per riga",(IF(BA84=1,"Attenzione - ingresso obbligatorio"," ")))</f>
        <v>Attenzione - ingresso obbligatorio</v>
      </c>
      <c r="AI84" s="52" t="s">
        <v>12</v>
      </c>
      <c r="AJ84" s="52">
        <f t="shared" ref="AJ84:AJ92" si="52">IF(AV84="x",1,0)</f>
        <v>1</v>
      </c>
      <c r="AK84" s="52">
        <f t="shared" ref="AK84:AK92" si="53">AL84+AM84</f>
        <v>0</v>
      </c>
      <c r="AL84" s="117">
        <f t="shared" ref="AL84:AL92" si="54">COUNTIF(M84:Q84,"*")</f>
        <v>0</v>
      </c>
      <c r="AM84" s="117">
        <f t="shared" ref="AM84:AM92" si="55">COUNTIF(R84:W84,"*")</f>
        <v>0</v>
      </c>
      <c r="AN84" s="117">
        <f t="shared" ref="AN84:AN92" si="56">COUNTIF(X84,"*")</f>
        <v>0</v>
      </c>
      <c r="AO84" s="113">
        <f t="shared" ref="AO84:AO92" si="57">AL84*3</f>
        <v>0</v>
      </c>
      <c r="AP84" s="113">
        <f t="shared" ref="AP84:AP92" si="58">AM84*5</f>
        <v>0</v>
      </c>
      <c r="AQ84" s="113">
        <f t="shared" ref="AQ84:AQ92" si="59">IF(AN84=1,0,2)</f>
        <v>2</v>
      </c>
      <c r="AR84" s="113">
        <f t="shared" ref="AR84:AR92" si="60">AO84+AP84+AQ84</f>
        <v>2</v>
      </c>
      <c r="AS84" s="113" t="str">
        <f t="shared" ref="AS84:AS92" si="61">IF(AR84=0,"x"," ")</f>
        <v xml:space="preserve"> </v>
      </c>
      <c r="AT84" s="113" t="str">
        <f t="shared" ref="AT84:AT92" si="62">IF(AR84=3,"x"," ")</f>
        <v xml:space="preserve"> </v>
      </c>
      <c r="AU84" s="113" t="str">
        <f t="shared" ref="AU84:AU92" si="63">IF(AR84=5,"x"," ")</f>
        <v xml:space="preserve"> </v>
      </c>
      <c r="AV84" s="113" t="str">
        <f t="shared" ref="AV84:AV92" si="64">IF(AR84=2,"x"," ")</f>
        <v>x</v>
      </c>
      <c r="AW84" s="113" t="str">
        <f t="shared" ref="AW84:AW92" si="65">IF(AR84=7,"x"," ")</f>
        <v xml:space="preserve"> </v>
      </c>
      <c r="AX84" s="113" t="str">
        <f t="shared" ref="AX84:AX92" si="66">IF(AR84=6,"x"," ")</f>
        <v xml:space="preserve"> </v>
      </c>
      <c r="AY84" s="113" t="str">
        <f t="shared" ref="AY84:AY92" si="67">IF(AR84&gt;7,"x"," ")</f>
        <v xml:space="preserve"> </v>
      </c>
      <c r="AZ84" s="122">
        <f t="shared" ref="AZ84:AZ92" si="68">IF(AS84="x",1,(IF(AT84="x",1,(IF(AU84="x",1,0)))))</f>
        <v>0</v>
      </c>
      <c r="BA84" s="123">
        <f t="shared" ref="BA84:BA92" si="69">IF(AV84="x",1,(IF(AW84="x",1,0)))</f>
        <v>1</v>
      </c>
      <c r="BB84" s="123">
        <f t="shared" ref="BB84:BB92" si="70">IF(AX84="x",1,(IF(AY84="x",1,0)))</f>
        <v>0</v>
      </c>
      <c r="BC84" s="113">
        <f t="shared" ref="BC84:BC92" si="71">IF(BA84=1,1,(IF(BB84=1,1,0)))</f>
        <v>1</v>
      </c>
      <c r="BD84" s="82">
        <f t="shared" ref="BD84:BD92" si="72">COUNTIF(AM84:AN84,"&gt;0")</f>
        <v>0</v>
      </c>
      <c r="BE84" s="166" t="str">
        <f t="shared" ref="BE84:BE92" si="73">C84</f>
        <v>Cura i clienti in conformità ai bisogni e alla situazione, secondo il piano di cura attuale considerando le abitudini legate all’età, cultura e religione</v>
      </c>
      <c r="BF84" s="173" t="s">
        <v>275</v>
      </c>
      <c r="BG84" s="166">
        <f t="shared" ref="BG84:BG92" si="74">X84</f>
        <v>0</v>
      </c>
      <c r="BH84" s="173"/>
    </row>
    <row r="85" spans="1:144" ht="45" x14ac:dyDescent="0.2">
      <c r="A85" s="170" t="str">
        <f t="shared" si="50"/>
        <v>X</v>
      </c>
      <c r="B85" s="171">
        <v>3.2</v>
      </c>
      <c r="C85" s="198" t="s">
        <v>426</v>
      </c>
      <c r="D85" s="199"/>
      <c r="E85" s="199"/>
      <c r="F85" s="199"/>
      <c r="G85" s="199"/>
      <c r="H85" s="199"/>
      <c r="I85" s="199"/>
      <c r="J85" s="199"/>
      <c r="K85" s="199"/>
      <c r="L85" s="199"/>
      <c r="M85" s="167"/>
      <c r="N85" s="168"/>
      <c r="O85" s="168"/>
      <c r="P85" s="168"/>
      <c r="Q85" s="168"/>
      <c r="R85" s="168"/>
      <c r="S85" s="168"/>
      <c r="T85" s="168"/>
      <c r="U85" s="168"/>
      <c r="V85" s="168"/>
      <c r="W85" s="169"/>
      <c r="X85" s="200"/>
      <c r="Y85" s="201"/>
      <c r="Z85" s="201"/>
      <c r="AA85" s="201"/>
      <c r="AB85" s="201"/>
      <c r="AC85" s="201"/>
      <c r="AD85" s="201"/>
      <c r="AE85" s="201"/>
      <c r="AF85" s="201"/>
      <c r="AG85" s="202"/>
      <c r="AH85" s="185" t="str">
        <f t="shared" si="51"/>
        <v>Attenzione - ingresso obbligatorio</v>
      </c>
      <c r="AI85" s="52" t="s">
        <v>12</v>
      </c>
      <c r="AJ85" s="52">
        <f t="shared" si="52"/>
        <v>1</v>
      </c>
      <c r="AK85" s="52">
        <f t="shared" si="53"/>
        <v>0</v>
      </c>
      <c r="AL85" s="117">
        <f t="shared" si="54"/>
        <v>0</v>
      </c>
      <c r="AM85" s="117">
        <f t="shared" si="55"/>
        <v>0</v>
      </c>
      <c r="AN85" s="117">
        <f t="shared" si="56"/>
        <v>0</v>
      </c>
      <c r="AO85" s="113">
        <f t="shared" si="57"/>
        <v>0</v>
      </c>
      <c r="AP85" s="113">
        <f t="shared" si="58"/>
        <v>0</v>
      </c>
      <c r="AQ85" s="113">
        <f t="shared" si="59"/>
        <v>2</v>
      </c>
      <c r="AR85" s="113">
        <f t="shared" si="60"/>
        <v>2</v>
      </c>
      <c r="AS85" s="113" t="str">
        <f t="shared" si="61"/>
        <v xml:space="preserve"> </v>
      </c>
      <c r="AT85" s="113" t="str">
        <f t="shared" si="62"/>
        <v xml:space="preserve"> </v>
      </c>
      <c r="AU85" s="113" t="str">
        <f t="shared" si="63"/>
        <v xml:space="preserve"> </v>
      </c>
      <c r="AV85" s="113" t="str">
        <f t="shared" si="64"/>
        <v>x</v>
      </c>
      <c r="AW85" s="113" t="str">
        <f t="shared" si="65"/>
        <v xml:space="preserve"> </v>
      </c>
      <c r="AX85" s="113" t="str">
        <f t="shared" si="66"/>
        <v xml:space="preserve"> </v>
      </c>
      <c r="AY85" s="113" t="str">
        <f t="shared" si="67"/>
        <v xml:space="preserve"> </v>
      </c>
      <c r="AZ85" s="122">
        <f t="shared" si="68"/>
        <v>0</v>
      </c>
      <c r="BA85" s="123">
        <f t="shared" si="69"/>
        <v>1</v>
      </c>
      <c r="BB85" s="123">
        <f t="shared" si="70"/>
        <v>0</v>
      </c>
      <c r="BC85" s="113">
        <f t="shared" si="71"/>
        <v>1</v>
      </c>
      <c r="BD85" s="82">
        <f t="shared" si="72"/>
        <v>0</v>
      </c>
      <c r="BE85" s="166" t="str">
        <f t="shared" si="73"/>
        <v>Sostiene i clienti nella cura autonoma del corpo, li aiuta ad eseguirla o la effettua per loro</v>
      </c>
      <c r="BF85" s="173" t="s">
        <v>275</v>
      </c>
      <c r="BG85" s="166">
        <f t="shared" si="74"/>
        <v>0</v>
      </c>
      <c r="BH85" s="173"/>
    </row>
    <row r="86" spans="1:144" ht="45" x14ac:dyDescent="0.2">
      <c r="A86" s="170" t="str">
        <f t="shared" si="50"/>
        <v>X</v>
      </c>
      <c r="B86" s="171">
        <v>3.3</v>
      </c>
      <c r="C86" s="198" t="s">
        <v>427</v>
      </c>
      <c r="D86" s="199"/>
      <c r="E86" s="199"/>
      <c r="F86" s="199"/>
      <c r="G86" s="199"/>
      <c r="H86" s="199"/>
      <c r="I86" s="199"/>
      <c r="J86" s="199"/>
      <c r="K86" s="199"/>
      <c r="L86" s="199"/>
      <c r="M86" s="167"/>
      <c r="N86" s="168"/>
      <c r="O86" s="168"/>
      <c r="P86" s="168"/>
      <c r="Q86" s="168"/>
      <c r="R86" s="168"/>
      <c r="S86" s="168"/>
      <c r="T86" s="168"/>
      <c r="U86" s="168"/>
      <c r="V86" s="168"/>
      <c r="W86" s="169"/>
      <c r="X86" s="200"/>
      <c r="Y86" s="201"/>
      <c r="Z86" s="201"/>
      <c r="AA86" s="201"/>
      <c r="AB86" s="201"/>
      <c r="AC86" s="201"/>
      <c r="AD86" s="201"/>
      <c r="AE86" s="201"/>
      <c r="AF86" s="201"/>
      <c r="AG86" s="202"/>
      <c r="AH86" s="185" t="str">
        <f t="shared" si="51"/>
        <v>Attenzione - ingresso obbligatorio</v>
      </c>
      <c r="AI86" s="52" t="s">
        <v>12</v>
      </c>
      <c r="AJ86" s="52">
        <f t="shared" si="52"/>
        <v>1</v>
      </c>
      <c r="AK86" s="52">
        <f t="shared" si="53"/>
        <v>0</v>
      </c>
      <c r="AL86" s="117">
        <f t="shared" si="54"/>
        <v>0</v>
      </c>
      <c r="AM86" s="117">
        <f t="shared" si="55"/>
        <v>0</v>
      </c>
      <c r="AN86" s="117">
        <f t="shared" si="56"/>
        <v>0</v>
      </c>
      <c r="AO86" s="113">
        <f t="shared" si="57"/>
        <v>0</v>
      </c>
      <c r="AP86" s="113">
        <f t="shared" si="58"/>
        <v>0</v>
      </c>
      <c r="AQ86" s="113">
        <f t="shared" si="59"/>
        <v>2</v>
      </c>
      <c r="AR86" s="113">
        <f t="shared" si="60"/>
        <v>2</v>
      </c>
      <c r="AS86" s="113" t="str">
        <f t="shared" si="61"/>
        <v xml:space="preserve"> </v>
      </c>
      <c r="AT86" s="113" t="str">
        <f t="shared" si="62"/>
        <v xml:space="preserve"> </v>
      </c>
      <c r="AU86" s="113" t="str">
        <f t="shared" si="63"/>
        <v xml:space="preserve"> </v>
      </c>
      <c r="AV86" s="113" t="str">
        <f t="shared" si="64"/>
        <v>x</v>
      </c>
      <c r="AW86" s="113" t="str">
        <f t="shared" si="65"/>
        <v xml:space="preserve"> </v>
      </c>
      <c r="AX86" s="113" t="str">
        <f t="shared" si="66"/>
        <v xml:space="preserve"> </v>
      </c>
      <c r="AY86" s="113" t="str">
        <f t="shared" si="67"/>
        <v xml:space="preserve"> </v>
      </c>
      <c r="AZ86" s="122">
        <f t="shared" si="68"/>
        <v>0</v>
      </c>
      <c r="BA86" s="123">
        <f t="shared" si="69"/>
        <v>1</v>
      </c>
      <c r="BB86" s="123">
        <f t="shared" si="70"/>
        <v>0</v>
      </c>
      <c r="BC86" s="113">
        <f t="shared" si="71"/>
        <v>1</v>
      </c>
      <c r="BD86" s="82">
        <f t="shared" si="72"/>
        <v>0</v>
      </c>
      <c r="BE86" s="166" t="str">
        <f t="shared" si="73"/>
        <v>Mantiene e promuove la capacità di movimento dei clienti, dà loro indicazioni ed effettua posizionamenti, mobilizzazioni e trasferimenti</v>
      </c>
      <c r="BF86" s="173" t="s">
        <v>275</v>
      </c>
      <c r="BG86" s="166">
        <f t="shared" si="74"/>
        <v>0</v>
      </c>
      <c r="BH86" s="173"/>
    </row>
    <row r="87" spans="1:144" ht="45" x14ac:dyDescent="0.2">
      <c r="A87" s="170" t="str">
        <f t="shared" si="50"/>
        <v>X</v>
      </c>
      <c r="B87" s="171">
        <v>3.4</v>
      </c>
      <c r="C87" s="198" t="s">
        <v>428</v>
      </c>
      <c r="D87" s="199"/>
      <c r="E87" s="199"/>
      <c r="F87" s="199"/>
      <c r="G87" s="199"/>
      <c r="H87" s="199"/>
      <c r="I87" s="199"/>
      <c r="J87" s="199"/>
      <c r="K87" s="199"/>
      <c r="L87" s="199"/>
      <c r="M87" s="167"/>
      <c r="N87" s="168"/>
      <c r="O87" s="168"/>
      <c r="P87" s="168"/>
      <c r="Q87" s="168"/>
      <c r="R87" s="168"/>
      <c r="S87" s="168"/>
      <c r="T87" s="168"/>
      <c r="U87" s="168"/>
      <c r="V87" s="168"/>
      <c r="W87" s="169"/>
      <c r="X87" s="200"/>
      <c r="Y87" s="201"/>
      <c r="Z87" s="201"/>
      <c r="AA87" s="201"/>
      <c r="AB87" s="201"/>
      <c r="AC87" s="201"/>
      <c r="AD87" s="201"/>
      <c r="AE87" s="201"/>
      <c r="AF87" s="201"/>
      <c r="AG87" s="202"/>
      <c r="AH87" s="185" t="str">
        <f t="shared" si="51"/>
        <v>Attenzione - ingresso obbligatorio</v>
      </c>
      <c r="AI87" s="52" t="s">
        <v>12</v>
      </c>
      <c r="AJ87" s="52">
        <f t="shared" si="52"/>
        <v>1</v>
      </c>
      <c r="AK87" s="52">
        <f t="shared" si="53"/>
        <v>0</v>
      </c>
      <c r="AL87" s="117">
        <f t="shared" si="54"/>
        <v>0</v>
      </c>
      <c r="AM87" s="117">
        <f t="shared" si="55"/>
        <v>0</v>
      </c>
      <c r="AN87" s="117">
        <f t="shared" si="56"/>
        <v>0</v>
      </c>
      <c r="AO87" s="113">
        <f t="shared" si="57"/>
        <v>0</v>
      </c>
      <c r="AP87" s="113">
        <f t="shared" si="58"/>
        <v>0</v>
      </c>
      <c r="AQ87" s="113">
        <f t="shared" si="59"/>
        <v>2</v>
      </c>
      <c r="AR87" s="113">
        <f t="shared" si="60"/>
        <v>2</v>
      </c>
      <c r="AS87" s="113" t="str">
        <f t="shared" si="61"/>
        <v xml:space="preserve"> </v>
      </c>
      <c r="AT87" s="113" t="str">
        <f t="shared" si="62"/>
        <v xml:space="preserve"> </v>
      </c>
      <c r="AU87" s="113" t="str">
        <f t="shared" si="63"/>
        <v xml:space="preserve"> </v>
      </c>
      <c r="AV87" s="113" t="str">
        <f t="shared" si="64"/>
        <v>x</v>
      </c>
      <c r="AW87" s="113" t="str">
        <f t="shared" si="65"/>
        <v xml:space="preserve"> </v>
      </c>
      <c r="AX87" s="113" t="str">
        <f t="shared" si="66"/>
        <v xml:space="preserve"> </v>
      </c>
      <c r="AY87" s="113" t="str">
        <f t="shared" si="67"/>
        <v xml:space="preserve"> </v>
      </c>
      <c r="AZ87" s="122">
        <f t="shared" si="68"/>
        <v>0</v>
      </c>
      <c r="BA87" s="123">
        <f t="shared" si="69"/>
        <v>1</v>
      </c>
      <c r="BB87" s="123">
        <f t="shared" si="70"/>
        <v>0</v>
      </c>
      <c r="BC87" s="113">
        <f t="shared" si="71"/>
        <v>1</v>
      </c>
      <c r="BD87" s="82">
        <f t="shared" si="72"/>
        <v>0</v>
      </c>
      <c r="BE87" s="166" t="str">
        <f t="shared" si="73"/>
        <v>Sostiene i clienti nel bisogno di eliminare i liquidi biologici</v>
      </c>
      <c r="BF87" s="173" t="s">
        <v>275</v>
      </c>
      <c r="BG87" s="166">
        <f t="shared" si="74"/>
        <v>0</v>
      </c>
      <c r="BH87" s="173"/>
    </row>
    <row r="88" spans="1:144" ht="45" x14ac:dyDescent="0.2">
      <c r="A88" s="170" t="str">
        <f t="shared" si="50"/>
        <v>X</v>
      </c>
      <c r="B88" s="171">
        <v>3.5</v>
      </c>
      <c r="C88" s="198" t="s">
        <v>429</v>
      </c>
      <c r="D88" s="199"/>
      <c r="E88" s="199"/>
      <c r="F88" s="199"/>
      <c r="G88" s="199"/>
      <c r="H88" s="199"/>
      <c r="I88" s="199"/>
      <c r="J88" s="199"/>
      <c r="K88" s="199"/>
      <c r="L88" s="199"/>
      <c r="M88" s="167"/>
      <c r="N88" s="168"/>
      <c r="O88" s="168"/>
      <c r="P88" s="168"/>
      <c r="Q88" s="168"/>
      <c r="R88" s="168"/>
      <c r="S88" s="168"/>
      <c r="T88" s="168"/>
      <c r="U88" s="168"/>
      <c r="V88" s="168"/>
      <c r="W88" s="169"/>
      <c r="X88" s="200"/>
      <c r="Y88" s="201"/>
      <c r="Z88" s="201"/>
      <c r="AA88" s="201"/>
      <c r="AB88" s="201"/>
      <c r="AC88" s="201"/>
      <c r="AD88" s="201"/>
      <c r="AE88" s="201"/>
      <c r="AF88" s="201"/>
      <c r="AG88" s="202"/>
      <c r="AH88" s="185" t="str">
        <f t="shared" si="51"/>
        <v>Attenzione - ingresso obbligatorio</v>
      </c>
      <c r="AI88" s="52" t="s">
        <v>12</v>
      </c>
      <c r="AJ88" s="52">
        <f t="shared" si="52"/>
        <v>1</v>
      </c>
      <c r="AK88" s="52">
        <f t="shared" si="53"/>
        <v>0</v>
      </c>
      <c r="AL88" s="117">
        <f t="shared" si="54"/>
        <v>0</v>
      </c>
      <c r="AM88" s="117">
        <f t="shared" si="55"/>
        <v>0</v>
      </c>
      <c r="AN88" s="117">
        <f t="shared" si="56"/>
        <v>0</v>
      </c>
      <c r="AO88" s="113">
        <f t="shared" si="57"/>
        <v>0</v>
      </c>
      <c r="AP88" s="113">
        <f t="shared" si="58"/>
        <v>0</v>
      </c>
      <c r="AQ88" s="113">
        <f t="shared" si="59"/>
        <v>2</v>
      </c>
      <c r="AR88" s="113">
        <f t="shared" si="60"/>
        <v>2</v>
      </c>
      <c r="AS88" s="113" t="str">
        <f t="shared" si="61"/>
        <v xml:space="preserve"> </v>
      </c>
      <c r="AT88" s="113" t="str">
        <f t="shared" si="62"/>
        <v xml:space="preserve"> </v>
      </c>
      <c r="AU88" s="113" t="str">
        <f t="shared" si="63"/>
        <v xml:space="preserve"> </v>
      </c>
      <c r="AV88" s="113" t="str">
        <f t="shared" si="64"/>
        <v>x</v>
      </c>
      <c r="AW88" s="113" t="str">
        <f t="shared" si="65"/>
        <v xml:space="preserve"> </v>
      </c>
      <c r="AX88" s="113" t="str">
        <f t="shared" si="66"/>
        <v xml:space="preserve"> </v>
      </c>
      <c r="AY88" s="113" t="str">
        <f t="shared" si="67"/>
        <v xml:space="preserve"> </v>
      </c>
      <c r="AZ88" s="122">
        <f t="shared" si="68"/>
        <v>0</v>
      </c>
      <c r="BA88" s="123">
        <f t="shared" si="69"/>
        <v>1</v>
      </c>
      <c r="BB88" s="123">
        <f t="shared" si="70"/>
        <v>0</v>
      </c>
      <c r="BC88" s="113">
        <f t="shared" si="71"/>
        <v>1</v>
      </c>
      <c r="BD88" s="82">
        <f t="shared" si="72"/>
        <v>0</v>
      </c>
      <c r="BE88" s="166" t="str">
        <f t="shared" si="73"/>
        <v>Attua misure di sostegno ai clienti con difficoltà di respirazione</v>
      </c>
      <c r="BF88" s="173" t="s">
        <v>275</v>
      </c>
      <c r="BG88" s="166">
        <f t="shared" si="74"/>
        <v>0</v>
      </c>
      <c r="BH88" s="173"/>
    </row>
    <row r="89" spans="1:144" ht="45" x14ac:dyDescent="0.2">
      <c r="A89" s="170" t="str">
        <f t="shared" si="50"/>
        <v>X</v>
      </c>
      <c r="B89" s="171">
        <v>3.6</v>
      </c>
      <c r="C89" s="198" t="s">
        <v>430</v>
      </c>
      <c r="D89" s="199"/>
      <c r="E89" s="199"/>
      <c r="F89" s="199"/>
      <c r="G89" s="199"/>
      <c r="H89" s="199"/>
      <c r="I89" s="199"/>
      <c r="J89" s="199"/>
      <c r="K89" s="199"/>
      <c r="L89" s="199"/>
      <c r="M89" s="167"/>
      <c r="N89" s="168"/>
      <c r="O89" s="168"/>
      <c r="P89" s="168"/>
      <c r="Q89" s="168"/>
      <c r="R89" s="168"/>
      <c r="S89" s="168"/>
      <c r="T89" s="168"/>
      <c r="U89" s="168"/>
      <c r="V89" s="168"/>
      <c r="W89" s="169"/>
      <c r="X89" s="200"/>
      <c r="Y89" s="201"/>
      <c r="Z89" s="201"/>
      <c r="AA89" s="201"/>
      <c r="AB89" s="201"/>
      <c r="AC89" s="201"/>
      <c r="AD89" s="201"/>
      <c r="AE89" s="201"/>
      <c r="AF89" s="201"/>
      <c r="AG89" s="202"/>
      <c r="AH89" s="185" t="str">
        <f t="shared" si="51"/>
        <v>Attenzione - ingresso obbligatorio</v>
      </c>
      <c r="AI89" s="52" t="s">
        <v>12</v>
      </c>
      <c r="AJ89" s="52">
        <f t="shared" si="52"/>
        <v>1</v>
      </c>
      <c r="AK89" s="52">
        <f t="shared" si="53"/>
        <v>0</v>
      </c>
      <c r="AL89" s="117">
        <f t="shared" si="54"/>
        <v>0</v>
      </c>
      <c r="AM89" s="117">
        <f t="shared" si="55"/>
        <v>0</v>
      </c>
      <c r="AN89" s="117">
        <f t="shared" si="56"/>
        <v>0</v>
      </c>
      <c r="AO89" s="113">
        <f t="shared" si="57"/>
        <v>0</v>
      </c>
      <c r="AP89" s="113">
        <f t="shared" si="58"/>
        <v>0</v>
      </c>
      <c r="AQ89" s="113">
        <f t="shared" si="59"/>
        <v>2</v>
      </c>
      <c r="AR89" s="113">
        <f t="shared" si="60"/>
        <v>2</v>
      </c>
      <c r="AS89" s="113" t="str">
        <f t="shared" si="61"/>
        <v xml:space="preserve"> </v>
      </c>
      <c r="AT89" s="113" t="str">
        <f t="shared" si="62"/>
        <v xml:space="preserve"> </v>
      </c>
      <c r="AU89" s="113" t="str">
        <f t="shared" si="63"/>
        <v xml:space="preserve"> </v>
      </c>
      <c r="AV89" s="113" t="str">
        <f t="shared" si="64"/>
        <v>x</v>
      </c>
      <c r="AW89" s="113" t="str">
        <f t="shared" si="65"/>
        <v xml:space="preserve"> </v>
      </c>
      <c r="AX89" s="113" t="str">
        <f t="shared" si="66"/>
        <v xml:space="preserve"> </v>
      </c>
      <c r="AY89" s="113" t="str">
        <f t="shared" si="67"/>
        <v xml:space="preserve"> </v>
      </c>
      <c r="AZ89" s="122">
        <f t="shared" si="68"/>
        <v>0</v>
      </c>
      <c r="BA89" s="123">
        <f t="shared" si="69"/>
        <v>1</v>
      </c>
      <c r="BB89" s="123">
        <f t="shared" si="70"/>
        <v>0</v>
      </c>
      <c r="BC89" s="113">
        <f t="shared" si="71"/>
        <v>1</v>
      </c>
      <c r="BD89" s="82">
        <f t="shared" si="72"/>
        <v>0</v>
      </c>
      <c r="BE89" s="166" t="str">
        <f t="shared" si="73"/>
        <v>Sostiene i clienti nel loro rapporto con la sessualità</v>
      </c>
      <c r="BF89" s="173" t="s">
        <v>275</v>
      </c>
      <c r="BG89" s="166">
        <f t="shared" si="74"/>
        <v>0</v>
      </c>
      <c r="BH89" s="173"/>
    </row>
    <row r="90" spans="1:144" ht="45" x14ac:dyDescent="0.2">
      <c r="A90" s="170" t="str">
        <f t="shared" si="50"/>
        <v>X</v>
      </c>
      <c r="B90" s="171">
        <v>3.7</v>
      </c>
      <c r="C90" s="198" t="s">
        <v>431</v>
      </c>
      <c r="D90" s="199"/>
      <c r="E90" s="199"/>
      <c r="F90" s="199"/>
      <c r="G90" s="199"/>
      <c r="H90" s="199"/>
      <c r="I90" s="199"/>
      <c r="J90" s="199"/>
      <c r="K90" s="199"/>
      <c r="L90" s="199"/>
      <c r="M90" s="167"/>
      <c r="N90" s="168"/>
      <c r="O90" s="168"/>
      <c r="P90" s="168"/>
      <c r="Q90" s="168"/>
      <c r="R90" s="168"/>
      <c r="S90" s="168"/>
      <c r="T90" s="168"/>
      <c r="U90" s="168"/>
      <c r="V90" s="168"/>
      <c r="W90" s="169"/>
      <c r="X90" s="200"/>
      <c r="Y90" s="201"/>
      <c r="Z90" s="201"/>
      <c r="AA90" s="201"/>
      <c r="AB90" s="201"/>
      <c r="AC90" s="201"/>
      <c r="AD90" s="201"/>
      <c r="AE90" s="201"/>
      <c r="AF90" s="201"/>
      <c r="AG90" s="202"/>
      <c r="AH90" s="185" t="str">
        <f t="shared" si="51"/>
        <v>Attenzione - ingresso obbligatorio</v>
      </c>
      <c r="AI90" s="52" t="s">
        <v>12</v>
      </c>
      <c r="AJ90" s="52">
        <f t="shared" si="52"/>
        <v>1</v>
      </c>
      <c r="AK90" s="52">
        <f t="shared" si="53"/>
        <v>0</v>
      </c>
      <c r="AL90" s="117">
        <f t="shared" si="54"/>
        <v>0</v>
      </c>
      <c r="AM90" s="117">
        <f t="shared" si="55"/>
        <v>0</v>
      </c>
      <c r="AN90" s="117">
        <f t="shared" si="56"/>
        <v>0</v>
      </c>
      <c r="AO90" s="113">
        <f t="shared" si="57"/>
        <v>0</v>
      </c>
      <c r="AP90" s="113">
        <f t="shared" si="58"/>
        <v>0</v>
      </c>
      <c r="AQ90" s="113">
        <f t="shared" si="59"/>
        <v>2</v>
      </c>
      <c r="AR90" s="113">
        <f t="shared" si="60"/>
        <v>2</v>
      </c>
      <c r="AS90" s="113" t="str">
        <f t="shared" si="61"/>
        <v xml:space="preserve"> </v>
      </c>
      <c r="AT90" s="113" t="str">
        <f t="shared" si="62"/>
        <v xml:space="preserve"> </v>
      </c>
      <c r="AU90" s="113" t="str">
        <f t="shared" si="63"/>
        <v xml:space="preserve"> </v>
      </c>
      <c r="AV90" s="113" t="str">
        <f t="shared" si="64"/>
        <v>x</v>
      </c>
      <c r="AW90" s="113" t="str">
        <f t="shared" si="65"/>
        <v xml:space="preserve"> </v>
      </c>
      <c r="AX90" s="113" t="str">
        <f t="shared" si="66"/>
        <v xml:space="preserve"> </v>
      </c>
      <c r="AY90" s="113" t="str">
        <f t="shared" si="67"/>
        <v xml:space="preserve"> </v>
      </c>
      <c r="AZ90" s="122">
        <f t="shared" si="68"/>
        <v>0</v>
      </c>
      <c r="BA90" s="123">
        <f t="shared" si="69"/>
        <v>1</v>
      </c>
      <c r="BB90" s="123">
        <f t="shared" si="70"/>
        <v>0</v>
      </c>
      <c r="BC90" s="113">
        <f t="shared" si="71"/>
        <v>1</v>
      </c>
      <c r="BD90" s="82">
        <f t="shared" si="72"/>
        <v>0</v>
      </c>
      <c r="BE90" s="166" t="str">
        <f t="shared" si="73"/>
        <v>Agisce in modo adeguato nelle situazioni di cura complesse, anche con persone limitate nella loro capacità di comunicazione</v>
      </c>
      <c r="BF90" s="173" t="s">
        <v>275</v>
      </c>
      <c r="BG90" s="166">
        <f t="shared" si="74"/>
        <v>0</v>
      </c>
      <c r="BH90" s="173"/>
    </row>
    <row r="91" spans="1:144" ht="45" x14ac:dyDescent="0.2">
      <c r="A91" s="170" t="str">
        <f t="shared" si="50"/>
        <v>X</v>
      </c>
      <c r="B91" s="171">
        <v>3.8</v>
      </c>
      <c r="C91" s="198" t="s">
        <v>432</v>
      </c>
      <c r="D91" s="199"/>
      <c r="E91" s="199"/>
      <c r="F91" s="199"/>
      <c r="G91" s="199"/>
      <c r="H91" s="199"/>
      <c r="I91" s="199"/>
      <c r="J91" s="199"/>
      <c r="K91" s="199"/>
      <c r="L91" s="199"/>
      <c r="M91" s="167"/>
      <c r="N91" s="168"/>
      <c r="O91" s="168"/>
      <c r="P91" s="168"/>
      <c r="Q91" s="168"/>
      <c r="R91" s="168"/>
      <c r="S91" s="168"/>
      <c r="T91" s="168"/>
      <c r="U91" s="168"/>
      <c r="V91" s="168"/>
      <c r="W91" s="169"/>
      <c r="X91" s="200"/>
      <c r="Y91" s="201"/>
      <c r="Z91" s="201"/>
      <c r="AA91" s="201"/>
      <c r="AB91" s="201"/>
      <c r="AC91" s="201"/>
      <c r="AD91" s="201"/>
      <c r="AE91" s="201"/>
      <c r="AF91" s="201"/>
      <c r="AG91" s="202"/>
      <c r="AH91" s="185" t="str">
        <f t="shared" si="51"/>
        <v>Attenzione - ingresso obbligatorio</v>
      </c>
      <c r="AI91" s="52" t="s">
        <v>12</v>
      </c>
      <c r="AJ91" s="52">
        <f t="shared" si="52"/>
        <v>1</v>
      </c>
      <c r="AK91" s="52">
        <f t="shared" si="53"/>
        <v>0</v>
      </c>
      <c r="AL91" s="117">
        <f t="shared" si="54"/>
        <v>0</v>
      </c>
      <c r="AM91" s="117">
        <f t="shared" si="55"/>
        <v>0</v>
      </c>
      <c r="AN91" s="117">
        <f t="shared" si="56"/>
        <v>0</v>
      </c>
      <c r="AO91" s="113">
        <f t="shared" si="57"/>
        <v>0</v>
      </c>
      <c r="AP91" s="113">
        <f t="shared" si="58"/>
        <v>0</v>
      </c>
      <c r="AQ91" s="113">
        <f t="shared" si="59"/>
        <v>2</v>
      </c>
      <c r="AR91" s="113">
        <f t="shared" si="60"/>
        <v>2</v>
      </c>
      <c r="AS91" s="113" t="str">
        <f t="shared" si="61"/>
        <v xml:space="preserve"> </v>
      </c>
      <c r="AT91" s="113" t="str">
        <f t="shared" si="62"/>
        <v xml:space="preserve"> </v>
      </c>
      <c r="AU91" s="113" t="str">
        <f t="shared" si="63"/>
        <v xml:space="preserve"> </v>
      </c>
      <c r="AV91" s="113" t="str">
        <f t="shared" si="64"/>
        <v>x</v>
      </c>
      <c r="AW91" s="113" t="str">
        <f t="shared" si="65"/>
        <v xml:space="preserve"> </v>
      </c>
      <c r="AX91" s="113" t="str">
        <f t="shared" si="66"/>
        <v xml:space="preserve"> </v>
      </c>
      <c r="AY91" s="113" t="str">
        <f t="shared" si="67"/>
        <v xml:space="preserve"> </v>
      </c>
      <c r="AZ91" s="122">
        <f t="shared" si="68"/>
        <v>0</v>
      </c>
      <c r="BA91" s="123">
        <f t="shared" si="69"/>
        <v>1</v>
      </c>
      <c r="BB91" s="123">
        <f t="shared" si="70"/>
        <v>0</v>
      </c>
      <c r="BC91" s="113">
        <f t="shared" si="71"/>
        <v>1</v>
      </c>
      <c r="BD91" s="82">
        <f t="shared" si="72"/>
        <v>0</v>
      </c>
      <c r="BE91" s="166" t="str">
        <f t="shared" si="73"/>
        <v>Sostiene i clienti nel riposo e nel sonno</v>
      </c>
      <c r="BF91" s="173" t="s">
        <v>275</v>
      </c>
      <c r="BG91" s="166">
        <f t="shared" si="74"/>
        <v>0</v>
      </c>
      <c r="BH91" s="173"/>
    </row>
    <row r="92" spans="1:144" ht="45" x14ac:dyDescent="0.2">
      <c r="A92" s="170" t="str">
        <f t="shared" si="50"/>
        <v>X</v>
      </c>
      <c r="B92" s="171">
        <v>3.9</v>
      </c>
      <c r="C92" s="198" t="s">
        <v>433</v>
      </c>
      <c r="D92" s="199"/>
      <c r="E92" s="199"/>
      <c r="F92" s="199"/>
      <c r="G92" s="199"/>
      <c r="H92" s="199"/>
      <c r="I92" s="199"/>
      <c r="J92" s="199"/>
      <c r="K92" s="199"/>
      <c r="L92" s="199"/>
      <c r="M92" s="167"/>
      <c r="N92" s="168"/>
      <c r="O92" s="168"/>
      <c r="P92" s="168"/>
      <c r="Q92" s="168"/>
      <c r="R92" s="168"/>
      <c r="S92" s="168"/>
      <c r="T92" s="168"/>
      <c r="U92" s="168"/>
      <c r="V92" s="168"/>
      <c r="W92" s="169"/>
      <c r="X92" s="200"/>
      <c r="Y92" s="201"/>
      <c r="Z92" s="201"/>
      <c r="AA92" s="201"/>
      <c r="AB92" s="201"/>
      <c r="AC92" s="201"/>
      <c r="AD92" s="201"/>
      <c r="AE92" s="201"/>
      <c r="AF92" s="201"/>
      <c r="AG92" s="202"/>
      <c r="AH92" s="185" t="str">
        <f t="shared" si="51"/>
        <v>Attenzione - ingresso obbligatorio</v>
      </c>
      <c r="AI92" s="52" t="s">
        <v>12</v>
      </c>
      <c r="AJ92" s="52">
        <f t="shared" si="52"/>
        <v>1</v>
      </c>
      <c r="AK92" s="52">
        <f t="shared" si="53"/>
        <v>0</v>
      </c>
      <c r="AL92" s="117">
        <f t="shared" si="54"/>
        <v>0</v>
      </c>
      <c r="AM92" s="117">
        <f t="shared" si="55"/>
        <v>0</v>
      </c>
      <c r="AN92" s="117">
        <f t="shared" si="56"/>
        <v>0</v>
      </c>
      <c r="AO92" s="113">
        <f t="shared" si="57"/>
        <v>0</v>
      </c>
      <c r="AP92" s="113">
        <f t="shared" si="58"/>
        <v>0</v>
      </c>
      <c r="AQ92" s="113">
        <f t="shared" si="59"/>
        <v>2</v>
      </c>
      <c r="AR92" s="113">
        <f t="shared" si="60"/>
        <v>2</v>
      </c>
      <c r="AS92" s="113" t="str">
        <f t="shared" si="61"/>
        <v xml:space="preserve"> </v>
      </c>
      <c r="AT92" s="113" t="str">
        <f t="shared" si="62"/>
        <v xml:space="preserve"> </v>
      </c>
      <c r="AU92" s="113" t="str">
        <f t="shared" si="63"/>
        <v xml:space="preserve"> </v>
      </c>
      <c r="AV92" s="113" t="str">
        <f t="shared" si="64"/>
        <v>x</v>
      </c>
      <c r="AW92" s="113" t="str">
        <f t="shared" si="65"/>
        <v xml:space="preserve"> </v>
      </c>
      <c r="AX92" s="113" t="str">
        <f t="shared" si="66"/>
        <v xml:space="preserve"> </v>
      </c>
      <c r="AY92" s="113" t="str">
        <f t="shared" si="67"/>
        <v xml:space="preserve"> </v>
      </c>
      <c r="AZ92" s="122">
        <f t="shared" si="68"/>
        <v>0</v>
      </c>
      <c r="BA92" s="123">
        <f t="shared" si="69"/>
        <v>1</v>
      </c>
      <c r="BB92" s="123">
        <f t="shared" si="70"/>
        <v>0</v>
      </c>
      <c r="BC92" s="113">
        <f t="shared" si="71"/>
        <v>1</v>
      </c>
      <c r="BD92" s="82">
        <f t="shared" si="72"/>
        <v>0</v>
      </c>
      <c r="BE92" s="166" t="str">
        <f t="shared" si="73"/>
        <v>Partecipa conformemente alla delega ricevuta, all'utilizzo di strumenti atti a garantire la qualità delle cure</v>
      </c>
      <c r="BF92" s="173" t="s">
        <v>275</v>
      </c>
      <c r="BG92" s="166">
        <f t="shared" si="74"/>
        <v>0</v>
      </c>
      <c r="BH92" s="173"/>
    </row>
    <row r="93" spans="1:144" s="4" customFormat="1" ht="23.25" x14ac:dyDescent="0.3">
      <c r="A93" s="88"/>
      <c r="B93" s="50" t="s">
        <v>0</v>
      </c>
      <c r="C93" s="203" t="s">
        <v>137</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114</v>
      </c>
      <c r="Y93" s="206"/>
      <c r="Z93" s="206"/>
      <c r="AA93" s="206"/>
      <c r="AB93" s="206"/>
      <c r="AC93" s="206"/>
      <c r="AD93" s="206"/>
      <c r="AE93" s="206"/>
      <c r="AF93" s="206"/>
      <c r="AG93" s="206"/>
      <c r="AI93" s="115"/>
      <c r="AJ93" s="188"/>
      <c r="AK93" s="189"/>
      <c r="AL93" s="190"/>
      <c r="AM93" s="190"/>
      <c r="AN93" s="190"/>
      <c r="AO93" s="190"/>
      <c r="AP93" s="190"/>
      <c r="AQ93" s="190"/>
      <c r="AR93" s="190"/>
      <c r="AS93" s="189"/>
      <c r="AT93" s="189"/>
      <c r="AU93" s="189"/>
      <c r="AV93" s="188"/>
      <c r="AW93" s="188"/>
      <c r="AX93" s="115"/>
      <c r="AY93" s="115"/>
      <c r="AZ93" s="189"/>
      <c r="BA93" s="188"/>
      <c r="BB93" s="188"/>
      <c r="BC93" s="191"/>
      <c r="BD93" s="3"/>
      <c r="BE93" s="172"/>
      <c r="BF93" s="172"/>
      <c r="BG93" s="3"/>
      <c r="BH93" s="172"/>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1:144" ht="30" x14ac:dyDescent="0.35">
      <c r="A94" s="1"/>
      <c r="B94" s="16">
        <v>4</v>
      </c>
      <c r="C94" s="207" t="s">
        <v>434</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7" t="str">
        <f>C94</f>
        <v xml:space="preserve">Atti medico-tecnici </v>
      </c>
    </row>
    <row r="95" spans="1:144" ht="45" x14ac:dyDescent="0.2">
      <c r="A95" s="170" t="str">
        <f t="shared" ref="A95:A102" si="75">IF(BC95=1,"X"," ")</f>
        <v>X</v>
      </c>
      <c r="B95" s="171">
        <v>4.0999999999999996</v>
      </c>
      <c r="C95" s="198" t="s">
        <v>435</v>
      </c>
      <c r="D95" s="199"/>
      <c r="E95" s="199"/>
      <c r="F95" s="199"/>
      <c r="G95" s="199"/>
      <c r="H95" s="199"/>
      <c r="I95" s="199"/>
      <c r="J95" s="199"/>
      <c r="K95" s="199"/>
      <c r="L95" s="199"/>
      <c r="M95" s="167"/>
      <c r="N95" s="168"/>
      <c r="O95" s="168"/>
      <c r="P95" s="168"/>
      <c r="Q95" s="168"/>
      <c r="R95" s="168"/>
      <c r="S95" s="168"/>
      <c r="T95" s="168"/>
      <c r="U95" s="168"/>
      <c r="V95" s="168"/>
      <c r="W95" s="169"/>
      <c r="X95" s="200"/>
      <c r="Y95" s="201"/>
      <c r="Z95" s="201"/>
      <c r="AA95" s="201"/>
      <c r="AB95" s="201"/>
      <c r="AC95" s="201"/>
      <c r="AD95" s="201"/>
      <c r="AE95" s="201"/>
      <c r="AF95" s="201"/>
      <c r="AG95" s="202"/>
      <c r="AH95" s="185" t="str">
        <f t="shared" ref="AH95:AH102" si="76">IF(BB95=1,"Attenzione - valido solo 1 voto per riga",(IF(BA95=1,"Attenzione - ingresso obbligatorio"," ")))</f>
        <v>Attenzione - ingresso obbligatorio</v>
      </c>
      <c r="AI95" s="52" t="s">
        <v>12</v>
      </c>
      <c r="AJ95" s="52">
        <f t="shared" ref="AJ95:AJ102" si="77">IF(AV95="x",1,0)</f>
        <v>1</v>
      </c>
      <c r="AK95" s="52">
        <f t="shared" ref="AK95:AK102" si="78">AL95+AM95</f>
        <v>0</v>
      </c>
      <c r="AL95" s="117">
        <f t="shared" ref="AL95:AL102" si="79">COUNTIF(M95:Q95,"*")</f>
        <v>0</v>
      </c>
      <c r="AM95" s="117">
        <f t="shared" ref="AM95:AM102" si="80">COUNTIF(R95:W95,"*")</f>
        <v>0</v>
      </c>
      <c r="AN95" s="117">
        <f t="shared" ref="AN95:AN102" si="81">COUNTIF(X95,"*")</f>
        <v>0</v>
      </c>
      <c r="AO95" s="113">
        <f t="shared" ref="AO95:AO102" si="82">AL95*3</f>
        <v>0</v>
      </c>
      <c r="AP95" s="113">
        <f t="shared" ref="AP95:AP102" si="83">AM95*5</f>
        <v>0</v>
      </c>
      <c r="AQ95" s="113">
        <f t="shared" ref="AQ95:AQ102" si="84">IF(AN95=1,0,2)</f>
        <v>2</v>
      </c>
      <c r="AR95" s="113">
        <f t="shared" ref="AR95:AR102" si="85">AO95+AP95+AQ95</f>
        <v>2</v>
      </c>
      <c r="AS95" s="113" t="str">
        <f t="shared" ref="AS95:AS102" si="86">IF(AR95=0,"x"," ")</f>
        <v xml:space="preserve"> </v>
      </c>
      <c r="AT95" s="113" t="str">
        <f t="shared" ref="AT95:AT102" si="87">IF(AR95=3,"x"," ")</f>
        <v xml:space="preserve"> </v>
      </c>
      <c r="AU95" s="113" t="str">
        <f t="shared" ref="AU95:AU102" si="88">IF(AR95=5,"x"," ")</f>
        <v xml:space="preserve"> </v>
      </c>
      <c r="AV95" s="113" t="str">
        <f t="shared" ref="AV95:AV102" si="89">IF(AR95=2,"x"," ")</f>
        <v>x</v>
      </c>
      <c r="AW95" s="113" t="str">
        <f t="shared" ref="AW95:AW102" si="90">IF(AR95=7,"x"," ")</f>
        <v xml:space="preserve"> </v>
      </c>
      <c r="AX95" s="113" t="str">
        <f t="shared" ref="AX95:AX102" si="91">IF(AR95=6,"x"," ")</f>
        <v xml:space="preserve"> </v>
      </c>
      <c r="AY95" s="113" t="str">
        <f t="shared" ref="AY95:AY102" si="92">IF(AR95&gt;7,"x"," ")</f>
        <v xml:space="preserve"> </v>
      </c>
      <c r="AZ95" s="122">
        <f t="shared" ref="AZ95:AZ102" si="93">IF(AS95="x",1,(IF(AT95="x",1,(IF(AU95="x",1,0)))))</f>
        <v>0</v>
      </c>
      <c r="BA95" s="123">
        <f t="shared" ref="BA95:BA102" si="94">IF(AV95="x",1,(IF(AW95="x",1,0)))</f>
        <v>1</v>
      </c>
      <c r="BB95" s="123">
        <f t="shared" ref="BB95:BB102" si="95">IF(AX95="x",1,(IF(AY95="x",1,0)))</f>
        <v>0</v>
      </c>
      <c r="BC95" s="113">
        <f t="shared" ref="BC95:BC102" si="96">IF(BA95=1,1,(IF(BB95=1,1,0)))</f>
        <v>1</v>
      </c>
      <c r="BD95" s="82">
        <f t="shared" ref="BD95:BD102" si="97">COUNTIF(AM95:AN95,"&gt;0")</f>
        <v>0</v>
      </c>
      <c r="BE95" s="166" t="str">
        <f t="shared" ref="BE95:BE102" si="98">C95</f>
        <v>Controlla i segni vitali e allestisce un bilancio idrico</v>
      </c>
      <c r="BF95" s="173" t="s">
        <v>275</v>
      </c>
      <c r="BG95" s="166">
        <f t="shared" ref="BG95:BG102" si="99">X95</f>
        <v>0</v>
      </c>
      <c r="BH95" s="173"/>
    </row>
    <row r="96" spans="1:144" ht="45" x14ac:dyDescent="0.2">
      <c r="A96" s="170" t="str">
        <f t="shared" si="75"/>
        <v>X</v>
      </c>
      <c r="B96" s="171">
        <v>4.2</v>
      </c>
      <c r="C96" s="198" t="s">
        <v>436</v>
      </c>
      <c r="D96" s="199"/>
      <c r="E96" s="199"/>
      <c r="F96" s="199"/>
      <c r="G96" s="199"/>
      <c r="H96" s="199"/>
      <c r="I96" s="199"/>
      <c r="J96" s="199"/>
      <c r="K96" s="199"/>
      <c r="L96" s="199"/>
      <c r="M96" s="167"/>
      <c r="N96" s="168"/>
      <c r="O96" s="168"/>
      <c r="P96" s="168"/>
      <c r="Q96" s="168"/>
      <c r="R96" s="168"/>
      <c r="S96" s="168"/>
      <c r="T96" s="168"/>
      <c r="U96" s="168"/>
      <c r="V96" s="168"/>
      <c r="W96" s="169"/>
      <c r="X96" s="200"/>
      <c r="Y96" s="201"/>
      <c r="Z96" s="201"/>
      <c r="AA96" s="201"/>
      <c r="AB96" s="201"/>
      <c r="AC96" s="201"/>
      <c r="AD96" s="201"/>
      <c r="AE96" s="201"/>
      <c r="AF96" s="201"/>
      <c r="AG96" s="202"/>
      <c r="AH96" s="185" t="str">
        <f t="shared" si="76"/>
        <v>Attenzione - ingresso obbligatorio</v>
      </c>
      <c r="AI96" s="52" t="s">
        <v>12</v>
      </c>
      <c r="AJ96" s="52">
        <f t="shared" si="77"/>
        <v>1</v>
      </c>
      <c r="AK96" s="52">
        <f t="shared" si="78"/>
        <v>0</v>
      </c>
      <c r="AL96" s="117">
        <f t="shared" si="79"/>
        <v>0</v>
      </c>
      <c r="AM96" s="117">
        <f t="shared" si="80"/>
        <v>0</v>
      </c>
      <c r="AN96" s="117">
        <f t="shared" si="81"/>
        <v>0</v>
      </c>
      <c r="AO96" s="113">
        <f t="shared" si="82"/>
        <v>0</v>
      </c>
      <c r="AP96" s="113">
        <f t="shared" si="83"/>
        <v>0</v>
      </c>
      <c r="AQ96" s="113">
        <f t="shared" si="84"/>
        <v>2</v>
      </c>
      <c r="AR96" s="113">
        <f t="shared" si="85"/>
        <v>2</v>
      </c>
      <c r="AS96" s="113" t="str">
        <f t="shared" si="86"/>
        <v xml:space="preserve"> </v>
      </c>
      <c r="AT96" s="113" t="str">
        <f t="shared" si="87"/>
        <v xml:space="preserve"> </v>
      </c>
      <c r="AU96" s="113" t="str">
        <f t="shared" si="88"/>
        <v xml:space="preserve"> </v>
      </c>
      <c r="AV96" s="113" t="str">
        <f t="shared" si="89"/>
        <v>x</v>
      </c>
      <c r="AW96" s="113" t="str">
        <f t="shared" si="90"/>
        <v xml:space="preserve"> </v>
      </c>
      <c r="AX96" s="113" t="str">
        <f t="shared" si="91"/>
        <v xml:space="preserve"> </v>
      </c>
      <c r="AY96" s="113" t="str">
        <f t="shared" si="92"/>
        <v xml:space="preserve"> </v>
      </c>
      <c r="AZ96" s="122">
        <f t="shared" si="93"/>
        <v>0</v>
      </c>
      <c r="BA96" s="123">
        <f t="shared" si="94"/>
        <v>1</v>
      </c>
      <c r="BB96" s="123">
        <f t="shared" si="95"/>
        <v>0</v>
      </c>
      <c r="BC96" s="113">
        <f t="shared" si="96"/>
        <v>1</v>
      </c>
      <c r="BD96" s="82">
        <f t="shared" si="97"/>
        <v>0</v>
      </c>
      <c r="BE96" s="166" t="str">
        <f t="shared" si="98"/>
        <v>Esegue prelievi di sangue venosi e capillari</v>
      </c>
      <c r="BF96" s="173" t="s">
        <v>275</v>
      </c>
      <c r="BG96" s="166">
        <f t="shared" si="99"/>
        <v>0</v>
      </c>
      <c r="BH96" s="173"/>
    </row>
    <row r="97" spans="1:144" ht="45" x14ac:dyDescent="0.2">
      <c r="A97" s="170" t="str">
        <f t="shared" si="75"/>
        <v>X</v>
      </c>
      <c r="B97" s="171">
        <v>4.3</v>
      </c>
      <c r="C97" s="198" t="s">
        <v>437</v>
      </c>
      <c r="D97" s="199"/>
      <c r="E97" s="199"/>
      <c r="F97" s="199"/>
      <c r="G97" s="199"/>
      <c r="H97" s="199"/>
      <c r="I97" s="199"/>
      <c r="J97" s="199"/>
      <c r="K97" s="199"/>
      <c r="L97" s="199"/>
      <c r="M97" s="167"/>
      <c r="N97" s="168"/>
      <c r="O97" s="168"/>
      <c r="P97" s="168"/>
      <c r="Q97" s="168"/>
      <c r="R97" s="168"/>
      <c r="S97" s="168"/>
      <c r="T97" s="168"/>
      <c r="U97" s="168"/>
      <c r="V97" s="168"/>
      <c r="W97" s="169"/>
      <c r="X97" s="200"/>
      <c r="Y97" s="201"/>
      <c r="Z97" s="201"/>
      <c r="AA97" s="201"/>
      <c r="AB97" s="201"/>
      <c r="AC97" s="201"/>
      <c r="AD97" s="201"/>
      <c r="AE97" s="201"/>
      <c r="AF97" s="201"/>
      <c r="AG97" s="202"/>
      <c r="AH97" s="185" t="str">
        <f t="shared" si="76"/>
        <v>Attenzione - ingresso obbligatorio</v>
      </c>
      <c r="AI97" s="52" t="s">
        <v>12</v>
      </c>
      <c r="AJ97" s="52">
        <f t="shared" si="77"/>
        <v>1</v>
      </c>
      <c r="AK97" s="52">
        <f t="shared" si="78"/>
        <v>0</v>
      </c>
      <c r="AL97" s="117">
        <f t="shared" si="79"/>
        <v>0</v>
      </c>
      <c r="AM97" s="117">
        <f t="shared" si="80"/>
        <v>0</v>
      </c>
      <c r="AN97" s="117">
        <f t="shared" si="81"/>
        <v>0</v>
      </c>
      <c r="AO97" s="113">
        <f t="shared" si="82"/>
        <v>0</v>
      </c>
      <c r="AP97" s="113">
        <f t="shared" si="83"/>
        <v>0</v>
      </c>
      <c r="AQ97" s="113">
        <f t="shared" si="84"/>
        <v>2</v>
      </c>
      <c r="AR97" s="113">
        <f t="shared" si="85"/>
        <v>2</v>
      </c>
      <c r="AS97" s="113" t="str">
        <f t="shared" si="86"/>
        <v xml:space="preserve"> </v>
      </c>
      <c r="AT97" s="113" t="str">
        <f t="shared" si="87"/>
        <v xml:space="preserve"> </v>
      </c>
      <c r="AU97" s="113" t="str">
        <f t="shared" si="88"/>
        <v xml:space="preserve"> </v>
      </c>
      <c r="AV97" s="113" t="str">
        <f t="shared" si="89"/>
        <v>x</v>
      </c>
      <c r="AW97" s="113" t="str">
        <f t="shared" si="90"/>
        <v xml:space="preserve"> </v>
      </c>
      <c r="AX97" s="113" t="str">
        <f t="shared" si="91"/>
        <v xml:space="preserve"> </v>
      </c>
      <c r="AY97" s="113" t="str">
        <f t="shared" si="92"/>
        <v xml:space="preserve"> </v>
      </c>
      <c r="AZ97" s="122">
        <f t="shared" si="93"/>
        <v>0</v>
      </c>
      <c r="BA97" s="123">
        <f t="shared" si="94"/>
        <v>1</v>
      </c>
      <c r="BB97" s="123">
        <f t="shared" si="95"/>
        <v>0</v>
      </c>
      <c r="BC97" s="113">
        <f t="shared" si="96"/>
        <v>1</v>
      </c>
      <c r="BD97" s="82">
        <f t="shared" si="97"/>
        <v>0</v>
      </c>
      <c r="BE97" s="166" t="str">
        <f t="shared" si="98"/>
        <v>Prepara e somministra medicamenti</v>
      </c>
      <c r="BF97" s="173" t="s">
        <v>275</v>
      </c>
      <c r="BG97" s="166">
        <f t="shared" si="99"/>
        <v>0</v>
      </c>
      <c r="BH97" s="173"/>
    </row>
    <row r="98" spans="1:144" ht="45" x14ac:dyDescent="0.2">
      <c r="A98" s="170" t="str">
        <f t="shared" si="75"/>
        <v>X</v>
      </c>
      <c r="B98" s="171">
        <v>4.4000000000000004</v>
      </c>
      <c r="C98" s="198" t="s">
        <v>438</v>
      </c>
      <c r="D98" s="199"/>
      <c r="E98" s="199"/>
      <c r="F98" s="199"/>
      <c r="G98" s="199"/>
      <c r="H98" s="199"/>
      <c r="I98" s="199"/>
      <c r="J98" s="199"/>
      <c r="K98" s="199"/>
      <c r="L98" s="199"/>
      <c r="M98" s="167"/>
      <c r="N98" s="168"/>
      <c r="O98" s="168"/>
      <c r="P98" s="168"/>
      <c r="Q98" s="168"/>
      <c r="R98" s="168"/>
      <c r="S98" s="168"/>
      <c r="T98" s="168"/>
      <c r="U98" s="168"/>
      <c r="V98" s="168"/>
      <c r="W98" s="169"/>
      <c r="X98" s="200"/>
      <c r="Y98" s="201"/>
      <c r="Z98" s="201"/>
      <c r="AA98" s="201"/>
      <c r="AB98" s="201"/>
      <c r="AC98" s="201"/>
      <c r="AD98" s="201"/>
      <c r="AE98" s="201"/>
      <c r="AF98" s="201"/>
      <c r="AG98" s="202"/>
      <c r="AH98" s="185" t="str">
        <f t="shared" si="76"/>
        <v>Attenzione - ingresso obbligatorio</v>
      </c>
      <c r="AI98" s="52" t="s">
        <v>12</v>
      </c>
      <c r="AJ98" s="52">
        <f t="shared" si="77"/>
        <v>1</v>
      </c>
      <c r="AK98" s="52">
        <f t="shared" si="78"/>
        <v>0</v>
      </c>
      <c r="AL98" s="117">
        <f t="shared" si="79"/>
        <v>0</v>
      </c>
      <c r="AM98" s="117">
        <f t="shared" si="80"/>
        <v>0</v>
      </c>
      <c r="AN98" s="117">
        <f t="shared" si="81"/>
        <v>0</v>
      </c>
      <c r="AO98" s="113">
        <f t="shared" si="82"/>
        <v>0</v>
      </c>
      <c r="AP98" s="113">
        <f t="shared" si="83"/>
        <v>0</v>
      </c>
      <c r="AQ98" s="113">
        <f t="shared" si="84"/>
        <v>2</v>
      </c>
      <c r="AR98" s="113">
        <f t="shared" si="85"/>
        <v>2</v>
      </c>
      <c r="AS98" s="113" t="str">
        <f t="shared" si="86"/>
        <v xml:space="preserve"> </v>
      </c>
      <c r="AT98" s="113" t="str">
        <f t="shared" si="87"/>
        <v xml:space="preserve"> </v>
      </c>
      <c r="AU98" s="113" t="str">
        <f t="shared" si="88"/>
        <v xml:space="preserve"> </v>
      </c>
      <c r="AV98" s="113" t="str">
        <f t="shared" si="89"/>
        <v>x</v>
      </c>
      <c r="AW98" s="113" t="str">
        <f t="shared" si="90"/>
        <v xml:space="preserve"> </v>
      </c>
      <c r="AX98" s="113" t="str">
        <f t="shared" si="91"/>
        <v xml:space="preserve"> </v>
      </c>
      <c r="AY98" s="113" t="str">
        <f t="shared" si="92"/>
        <v xml:space="preserve"> </v>
      </c>
      <c r="AZ98" s="122">
        <f t="shared" si="93"/>
        <v>0</v>
      </c>
      <c r="BA98" s="123">
        <f t="shared" si="94"/>
        <v>1</v>
      </c>
      <c r="BB98" s="123">
        <f t="shared" si="95"/>
        <v>0</v>
      </c>
      <c r="BC98" s="113">
        <f t="shared" si="96"/>
        <v>1</v>
      </c>
      <c r="BD98" s="82">
        <f t="shared" si="97"/>
        <v>0</v>
      </c>
      <c r="BE98" s="166" t="str">
        <f t="shared" si="98"/>
        <v>Prepara e somministra infusioni senza aggiunte di medicamenti in presenza di un accesso periferico venoso. Utilizza le pompe per le infusioni</v>
      </c>
      <c r="BF98" s="173" t="s">
        <v>275</v>
      </c>
      <c r="BG98" s="166">
        <f t="shared" si="99"/>
        <v>0</v>
      </c>
      <c r="BH98" s="173"/>
    </row>
    <row r="99" spans="1:144" ht="45" x14ac:dyDescent="0.2">
      <c r="A99" s="170" t="str">
        <f t="shared" si="75"/>
        <v>X</v>
      </c>
      <c r="B99" s="171">
        <v>4.5</v>
      </c>
      <c r="C99" s="198" t="s">
        <v>439</v>
      </c>
      <c r="D99" s="199"/>
      <c r="E99" s="199"/>
      <c r="F99" s="199"/>
      <c r="G99" s="199"/>
      <c r="H99" s="199"/>
      <c r="I99" s="199"/>
      <c r="J99" s="199"/>
      <c r="K99" s="199"/>
      <c r="L99" s="199"/>
      <c r="M99" s="167"/>
      <c r="N99" s="168"/>
      <c r="O99" s="168"/>
      <c r="P99" s="168"/>
      <c r="Q99" s="168"/>
      <c r="R99" s="168"/>
      <c r="S99" s="168"/>
      <c r="T99" s="168"/>
      <c r="U99" s="168"/>
      <c r="V99" s="168"/>
      <c r="W99" s="169"/>
      <c r="X99" s="200"/>
      <c r="Y99" s="201"/>
      <c r="Z99" s="201"/>
      <c r="AA99" s="201"/>
      <c r="AB99" s="201"/>
      <c r="AC99" s="201"/>
      <c r="AD99" s="201"/>
      <c r="AE99" s="201"/>
      <c r="AF99" s="201"/>
      <c r="AG99" s="202"/>
      <c r="AH99" s="185" t="str">
        <f t="shared" si="76"/>
        <v>Attenzione - ingresso obbligatorio</v>
      </c>
      <c r="AI99" s="52" t="s">
        <v>12</v>
      </c>
      <c r="AJ99" s="52">
        <f t="shared" si="77"/>
        <v>1</v>
      </c>
      <c r="AK99" s="52">
        <f t="shared" si="78"/>
        <v>0</v>
      </c>
      <c r="AL99" s="117">
        <f t="shared" si="79"/>
        <v>0</v>
      </c>
      <c r="AM99" s="117">
        <f t="shared" si="80"/>
        <v>0</v>
      </c>
      <c r="AN99" s="117">
        <f t="shared" si="81"/>
        <v>0</v>
      </c>
      <c r="AO99" s="113">
        <f t="shared" si="82"/>
        <v>0</v>
      </c>
      <c r="AP99" s="113">
        <f t="shared" si="83"/>
        <v>0</v>
      </c>
      <c r="AQ99" s="113">
        <f t="shared" si="84"/>
        <v>2</v>
      </c>
      <c r="AR99" s="113">
        <f t="shared" si="85"/>
        <v>2</v>
      </c>
      <c r="AS99" s="113" t="str">
        <f t="shared" si="86"/>
        <v xml:space="preserve"> </v>
      </c>
      <c r="AT99" s="113" t="str">
        <f t="shared" si="87"/>
        <v xml:space="preserve"> </v>
      </c>
      <c r="AU99" s="113" t="str">
        <f t="shared" si="88"/>
        <v xml:space="preserve"> </v>
      </c>
      <c r="AV99" s="113" t="str">
        <f t="shared" si="89"/>
        <v>x</v>
      </c>
      <c r="AW99" s="113" t="str">
        <f t="shared" si="90"/>
        <v xml:space="preserve"> </v>
      </c>
      <c r="AX99" s="113" t="str">
        <f t="shared" si="91"/>
        <v xml:space="preserve"> </v>
      </c>
      <c r="AY99" s="113" t="str">
        <f t="shared" si="92"/>
        <v xml:space="preserve"> </v>
      </c>
      <c r="AZ99" s="122">
        <f t="shared" si="93"/>
        <v>0</v>
      </c>
      <c r="BA99" s="123">
        <f t="shared" si="94"/>
        <v>1</v>
      </c>
      <c r="BB99" s="123">
        <f t="shared" si="95"/>
        <v>0</v>
      </c>
      <c r="BC99" s="113">
        <f t="shared" si="96"/>
        <v>1</v>
      </c>
      <c r="BD99" s="82">
        <f t="shared" si="97"/>
        <v>0</v>
      </c>
      <c r="BE99" s="166" t="str">
        <f t="shared" si="98"/>
        <v>Prepara l'alimentazione per sonda e la somministra mediante accesso esistente. Utilizza le pompe per l'alimentazione</v>
      </c>
      <c r="BF99" s="173" t="s">
        <v>275</v>
      </c>
      <c r="BG99" s="166">
        <f t="shared" si="99"/>
        <v>0</v>
      </c>
      <c r="BH99" s="173"/>
    </row>
    <row r="100" spans="1:144" ht="45" x14ac:dyDescent="0.2">
      <c r="A100" s="170" t="str">
        <f t="shared" si="75"/>
        <v>X</v>
      </c>
      <c r="B100" s="171">
        <v>4.5999999999999996</v>
      </c>
      <c r="C100" s="198" t="s">
        <v>440</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1"/>
      <c r="Z100" s="201"/>
      <c r="AA100" s="201"/>
      <c r="AB100" s="201"/>
      <c r="AC100" s="201"/>
      <c r="AD100" s="201"/>
      <c r="AE100" s="201"/>
      <c r="AF100" s="201"/>
      <c r="AG100" s="202"/>
      <c r="AH100" s="185" t="str">
        <f t="shared" si="76"/>
        <v>Attenzione - ingresso obbligatorio</v>
      </c>
      <c r="AI100" s="52" t="s">
        <v>12</v>
      </c>
      <c r="AJ100" s="52">
        <f t="shared" si="77"/>
        <v>1</v>
      </c>
      <c r="AK100" s="52">
        <f t="shared" si="78"/>
        <v>0</v>
      </c>
      <c r="AL100" s="117">
        <f t="shared" si="79"/>
        <v>0</v>
      </c>
      <c r="AM100" s="117">
        <f t="shared" si="80"/>
        <v>0</v>
      </c>
      <c r="AN100" s="117">
        <f t="shared" si="81"/>
        <v>0</v>
      </c>
      <c r="AO100" s="113">
        <f t="shared" si="82"/>
        <v>0</v>
      </c>
      <c r="AP100" s="113">
        <f t="shared" si="83"/>
        <v>0</v>
      </c>
      <c r="AQ100" s="113">
        <f t="shared" si="84"/>
        <v>2</v>
      </c>
      <c r="AR100" s="113">
        <f t="shared" si="85"/>
        <v>2</v>
      </c>
      <c r="AS100" s="113" t="str">
        <f t="shared" si="86"/>
        <v xml:space="preserve"> </v>
      </c>
      <c r="AT100" s="113" t="str">
        <f t="shared" si="87"/>
        <v xml:space="preserve"> </v>
      </c>
      <c r="AU100" s="113" t="str">
        <f t="shared" si="88"/>
        <v xml:space="preserve"> </v>
      </c>
      <c r="AV100" s="113" t="str">
        <f t="shared" si="89"/>
        <v>x</v>
      </c>
      <c r="AW100" s="113" t="str">
        <f t="shared" si="90"/>
        <v xml:space="preserve"> </v>
      </c>
      <c r="AX100" s="113" t="str">
        <f t="shared" si="91"/>
        <v xml:space="preserve"> </v>
      </c>
      <c r="AY100" s="113" t="str">
        <f t="shared" si="92"/>
        <v xml:space="preserve"> </v>
      </c>
      <c r="AZ100" s="122">
        <f t="shared" si="93"/>
        <v>0</v>
      </c>
      <c r="BA100" s="123">
        <f t="shared" si="94"/>
        <v>1</v>
      </c>
      <c r="BB100" s="123">
        <f t="shared" si="95"/>
        <v>0</v>
      </c>
      <c r="BC100" s="113">
        <f t="shared" si="96"/>
        <v>1</v>
      </c>
      <c r="BD100" s="82">
        <f t="shared" si="97"/>
        <v>0</v>
      </c>
      <c r="BE100" s="166" t="str">
        <f t="shared" si="98"/>
        <v>Esegue iniezioni sottocutanee e intramuscolari</v>
      </c>
      <c r="BF100" s="173" t="s">
        <v>275</v>
      </c>
      <c r="BG100" s="166">
        <f t="shared" si="99"/>
        <v>0</v>
      </c>
      <c r="BH100" s="173"/>
    </row>
    <row r="101" spans="1:144" ht="45" x14ac:dyDescent="0.2">
      <c r="A101" s="170" t="str">
        <f t="shared" si="75"/>
        <v>X</v>
      </c>
      <c r="B101" s="171">
        <v>4.7</v>
      </c>
      <c r="C101" s="198" t="s">
        <v>441</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1"/>
      <c r="Z101" s="201"/>
      <c r="AA101" s="201"/>
      <c r="AB101" s="201"/>
      <c r="AC101" s="201"/>
      <c r="AD101" s="201"/>
      <c r="AE101" s="201"/>
      <c r="AF101" s="201"/>
      <c r="AG101" s="202"/>
      <c r="AH101" s="185" t="str">
        <f t="shared" si="76"/>
        <v>Attenzione - ingresso obbligatorio</v>
      </c>
      <c r="AI101" s="52" t="s">
        <v>12</v>
      </c>
      <c r="AJ101" s="52">
        <f t="shared" si="77"/>
        <v>1</v>
      </c>
      <c r="AK101" s="52">
        <f t="shared" si="78"/>
        <v>0</v>
      </c>
      <c r="AL101" s="117">
        <f t="shared" si="79"/>
        <v>0</v>
      </c>
      <c r="AM101" s="117">
        <f t="shared" si="80"/>
        <v>0</v>
      </c>
      <c r="AN101" s="117">
        <f t="shared" si="81"/>
        <v>0</v>
      </c>
      <c r="AO101" s="113">
        <f t="shared" si="82"/>
        <v>0</v>
      </c>
      <c r="AP101" s="113">
        <f t="shared" si="83"/>
        <v>0</v>
      </c>
      <c r="AQ101" s="113">
        <f t="shared" si="84"/>
        <v>2</v>
      </c>
      <c r="AR101" s="113">
        <f t="shared" si="85"/>
        <v>2</v>
      </c>
      <c r="AS101" s="113" t="str">
        <f t="shared" si="86"/>
        <v xml:space="preserve"> </v>
      </c>
      <c r="AT101" s="113" t="str">
        <f t="shared" si="87"/>
        <v xml:space="preserve"> </v>
      </c>
      <c r="AU101" s="113" t="str">
        <f t="shared" si="88"/>
        <v xml:space="preserve"> </v>
      </c>
      <c r="AV101" s="113" t="str">
        <f t="shared" si="89"/>
        <v>x</v>
      </c>
      <c r="AW101" s="113" t="str">
        <f t="shared" si="90"/>
        <v xml:space="preserve"> </v>
      </c>
      <c r="AX101" s="113" t="str">
        <f t="shared" si="91"/>
        <v xml:space="preserve"> </v>
      </c>
      <c r="AY101" s="113" t="str">
        <f t="shared" si="92"/>
        <v xml:space="preserve"> </v>
      </c>
      <c r="AZ101" s="122">
        <f t="shared" si="93"/>
        <v>0</v>
      </c>
      <c r="BA101" s="123">
        <f t="shared" si="94"/>
        <v>1</v>
      </c>
      <c r="BB101" s="123">
        <f t="shared" si="95"/>
        <v>0</v>
      </c>
      <c r="BC101" s="113">
        <f t="shared" si="96"/>
        <v>1</v>
      </c>
      <c r="BD101" s="82">
        <f t="shared" si="97"/>
        <v>0</v>
      </c>
      <c r="BE101" s="166" t="str">
        <f t="shared" si="98"/>
        <v>Cambia le medicazioni di ferite che guariscono per prima o seconda intenzione, seguendo i protocolli in uso</v>
      </c>
      <c r="BF101" s="173" t="s">
        <v>275</v>
      </c>
      <c r="BG101" s="166">
        <f t="shared" si="99"/>
        <v>0</v>
      </c>
      <c r="BH101" s="173"/>
    </row>
    <row r="102" spans="1:144" ht="45" x14ac:dyDescent="0.2">
      <c r="A102" s="170" t="str">
        <f t="shared" si="75"/>
        <v>X</v>
      </c>
      <c r="B102" s="171">
        <v>4.8</v>
      </c>
      <c r="C102" s="198" t="s">
        <v>442</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1"/>
      <c r="Z102" s="201"/>
      <c r="AA102" s="201"/>
      <c r="AB102" s="201"/>
      <c r="AC102" s="201"/>
      <c r="AD102" s="201"/>
      <c r="AE102" s="201"/>
      <c r="AF102" s="201"/>
      <c r="AG102" s="202"/>
      <c r="AH102" s="185" t="str">
        <f t="shared" si="76"/>
        <v>Attenzione - ingresso obbligatorio</v>
      </c>
      <c r="AI102" s="52" t="s">
        <v>12</v>
      </c>
      <c r="AJ102" s="52">
        <f t="shared" si="77"/>
        <v>1</v>
      </c>
      <c r="AK102" s="52">
        <f t="shared" si="78"/>
        <v>0</v>
      </c>
      <c r="AL102" s="117">
        <f t="shared" si="79"/>
        <v>0</v>
      </c>
      <c r="AM102" s="117">
        <f t="shared" si="80"/>
        <v>0</v>
      </c>
      <c r="AN102" s="117">
        <f t="shared" si="81"/>
        <v>0</v>
      </c>
      <c r="AO102" s="113">
        <f t="shared" si="82"/>
        <v>0</v>
      </c>
      <c r="AP102" s="113">
        <f t="shared" si="83"/>
        <v>0</v>
      </c>
      <c r="AQ102" s="113">
        <f t="shared" si="84"/>
        <v>2</v>
      </c>
      <c r="AR102" s="113">
        <f t="shared" si="85"/>
        <v>2</v>
      </c>
      <c r="AS102" s="113" t="str">
        <f t="shared" si="86"/>
        <v xml:space="preserve"> </v>
      </c>
      <c r="AT102" s="113" t="str">
        <f t="shared" si="87"/>
        <v xml:space="preserve"> </v>
      </c>
      <c r="AU102" s="113" t="str">
        <f t="shared" si="88"/>
        <v xml:space="preserve"> </v>
      </c>
      <c r="AV102" s="113" t="str">
        <f t="shared" si="89"/>
        <v>x</v>
      </c>
      <c r="AW102" s="113" t="str">
        <f t="shared" si="90"/>
        <v xml:space="preserve"> </v>
      </c>
      <c r="AX102" s="113" t="str">
        <f t="shared" si="91"/>
        <v xml:space="preserve"> </v>
      </c>
      <c r="AY102" s="113" t="str">
        <f t="shared" si="92"/>
        <v xml:space="preserve"> </v>
      </c>
      <c r="AZ102" s="122">
        <f t="shared" si="93"/>
        <v>0</v>
      </c>
      <c r="BA102" s="123">
        <f t="shared" si="94"/>
        <v>1</v>
      </c>
      <c r="BB102" s="123">
        <f t="shared" si="95"/>
        <v>0</v>
      </c>
      <c r="BC102" s="113">
        <f t="shared" si="96"/>
        <v>1</v>
      </c>
      <c r="BD102" s="82">
        <f t="shared" si="97"/>
        <v>0</v>
      </c>
      <c r="BE102" s="166" t="str">
        <f t="shared" si="98"/>
        <v>Disinfetta strumenti e superfici e prepara il materiale per la sterilizzazione</v>
      </c>
      <c r="BF102" s="173" t="s">
        <v>275</v>
      </c>
      <c r="BG102" s="166">
        <f t="shared" si="99"/>
        <v>0</v>
      </c>
      <c r="BH102" s="173"/>
    </row>
    <row r="103" spans="1:144" s="4" customFormat="1" ht="23.25" x14ac:dyDescent="0.3">
      <c r="A103" s="88"/>
      <c r="B103" s="50" t="s">
        <v>0</v>
      </c>
      <c r="C103" s="203" t="s">
        <v>137</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114</v>
      </c>
      <c r="Y103" s="206"/>
      <c r="Z103" s="206"/>
      <c r="AA103" s="206"/>
      <c r="AB103" s="206"/>
      <c r="AC103" s="206"/>
      <c r="AD103" s="206"/>
      <c r="AE103" s="206"/>
      <c r="AF103" s="206"/>
      <c r="AG103" s="206"/>
      <c r="AI103" s="115"/>
      <c r="AJ103" s="188"/>
      <c r="AK103" s="189"/>
      <c r="AL103" s="190"/>
      <c r="AM103" s="190"/>
      <c r="AN103" s="190"/>
      <c r="AO103" s="190"/>
      <c r="AP103" s="190"/>
      <c r="AQ103" s="190"/>
      <c r="AR103" s="190"/>
      <c r="AS103" s="189"/>
      <c r="AT103" s="189"/>
      <c r="AU103" s="189"/>
      <c r="AV103" s="188"/>
      <c r="AW103" s="188"/>
      <c r="AX103" s="115"/>
      <c r="AY103" s="115"/>
      <c r="AZ103" s="189"/>
      <c r="BA103" s="188"/>
      <c r="BB103" s="188"/>
      <c r="BC103" s="191"/>
      <c r="BD103" s="3"/>
      <c r="BE103" s="172"/>
      <c r="BF103" s="172"/>
      <c r="BG103" s="3"/>
      <c r="BH103" s="172"/>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1:144" ht="30" x14ac:dyDescent="0.35">
      <c r="A104" s="1"/>
      <c r="B104" s="16">
        <v>5</v>
      </c>
      <c r="C104" s="207" t="s">
        <v>443</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7" t="str">
        <f>C104</f>
        <v xml:space="preserve">Crisi ed emergenza </v>
      </c>
    </row>
    <row r="105" spans="1:144" ht="45" x14ac:dyDescent="0.2">
      <c r="A105" s="170" t="str">
        <f t="shared" ref="A105:A106" si="100">IF(BC105=1,"X"," ")</f>
        <v>X</v>
      </c>
      <c r="B105" s="171">
        <v>5.0999999999999996</v>
      </c>
      <c r="C105" s="198" t="s">
        <v>444</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1"/>
      <c r="Z105" s="201"/>
      <c r="AA105" s="201"/>
      <c r="AB105" s="201"/>
      <c r="AC105" s="201"/>
      <c r="AD105" s="201"/>
      <c r="AE105" s="201"/>
      <c r="AF105" s="201"/>
      <c r="AG105" s="202"/>
      <c r="AH105" s="185" t="str">
        <f t="shared" ref="AH105:AH106" si="101">IF(BB105=1,"Attenzione - valido solo 1 voto per riga",(IF(BA105=1,"Attenzione - ingresso obbligatorio"," ")))</f>
        <v>Attenzione - ingresso obbligatorio</v>
      </c>
      <c r="AI105" s="52" t="s">
        <v>12</v>
      </c>
      <c r="AJ105" s="52">
        <f t="shared" ref="AJ105:AJ106" si="102">IF(AV105="x",1,0)</f>
        <v>1</v>
      </c>
      <c r="AK105" s="52">
        <f t="shared" ref="AK105:AK106" si="103">AL105+AM105</f>
        <v>0</v>
      </c>
      <c r="AL105" s="117">
        <f t="shared" ref="AL105:AL106" si="104">COUNTIF(M105:Q105,"*")</f>
        <v>0</v>
      </c>
      <c r="AM105" s="117">
        <f t="shared" ref="AM105:AM106" si="105">COUNTIF(R105:W105,"*")</f>
        <v>0</v>
      </c>
      <c r="AN105" s="117">
        <f t="shared" ref="AN105:AN106" si="106">COUNTIF(X105,"*")</f>
        <v>0</v>
      </c>
      <c r="AO105" s="113">
        <f t="shared" ref="AO105:AO106" si="107">AL105*3</f>
        <v>0</v>
      </c>
      <c r="AP105" s="113">
        <f t="shared" ref="AP105:AP106" si="108">AM105*5</f>
        <v>0</v>
      </c>
      <c r="AQ105" s="113">
        <f t="shared" ref="AQ105:AQ106" si="109">IF(AN105=1,0,2)</f>
        <v>2</v>
      </c>
      <c r="AR105" s="113">
        <f t="shared" ref="AR105:AR106" si="110">AO105+AP105+AQ105</f>
        <v>2</v>
      </c>
      <c r="AS105" s="113" t="str">
        <f t="shared" ref="AS105:AS106" si="111">IF(AR105=0,"x"," ")</f>
        <v xml:space="preserve"> </v>
      </c>
      <c r="AT105" s="113" t="str">
        <f t="shared" ref="AT105:AT106" si="112">IF(AR105=3,"x"," ")</f>
        <v xml:space="preserve"> </v>
      </c>
      <c r="AU105" s="113" t="str">
        <f t="shared" ref="AU105:AU106" si="113">IF(AR105=5,"x"," ")</f>
        <v xml:space="preserve"> </v>
      </c>
      <c r="AV105" s="113" t="str">
        <f t="shared" ref="AV105:AV106" si="114">IF(AR105=2,"x"," ")</f>
        <v>x</v>
      </c>
      <c r="AW105" s="113" t="str">
        <f t="shared" ref="AW105:AW106" si="115">IF(AR105=7,"x"," ")</f>
        <v xml:space="preserve"> </v>
      </c>
      <c r="AX105" s="113" t="str">
        <f t="shared" ref="AX105:AX106" si="116">IF(AR105=6,"x"," ")</f>
        <v xml:space="preserve"> </v>
      </c>
      <c r="AY105" s="113" t="str">
        <f t="shared" ref="AY105:AY106" si="117">IF(AR105&gt;7,"x"," ")</f>
        <v xml:space="preserve"> </v>
      </c>
      <c r="AZ105" s="122">
        <f t="shared" ref="AZ105:AZ106" si="118">IF(AS105="x",1,(IF(AT105="x",1,(IF(AU105="x",1,0)))))</f>
        <v>0</v>
      </c>
      <c r="BA105" s="123">
        <f t="shared" ref="BA105:BA106" si="119">IF(AV105="x",1,(IF(AW105="x",1,0)))</f>
        <v>1</v>
      </c>
      <c r="BB105" s="123">
        <f t="shared" ref="BB105:BB106" si="120">IF(AX105="x",1,(IF(AY105="x",1,0)))</f>
        <v>0</v>
      </c>
      <c r="BC105" s="113">
        <f t="shared" ref="BC105:BC106" si="121">IF(BA105=1,1,(IF(BB105=1,1,0)))</f>
        <v>1</v>
      </c>
      <c r="BD105" s="82">
        <f t="shared" ref="BD105:BD106" si="122">COUNTIF(AM105:AN105,"&gt;0")</f>
        <v>0</v>
      </c>
      <c r="BE105" s="166" t="str">
        <f t="shared" ref="BE105:BE106" si="123">C105</f>
        <v>Riconosce le situazioni di emergenza, applica i primi soccorsi e organizza l'aiuto</v>
      </c>
      <c r="BF105" s="173" t="s">
        <v>275</v>
      </c>
      <c r="BG105" s="166">
        <f t="shared" ref="BG105:BG106" si="124">X105</f>
        <v>0</v>
      </c>
      <c r="BH105" s="173"/>
    </row>
    <row r="106" spans="1:144" ht="45" x14ac:dyDescent="0.2">
      <c r="A106" s="170" t="str">
        <f t="shared" si="100"/>
        <v>X</v>
      </c>
      <c r="B106" s="171">
        <v>5.2</v>
      </c>
      <c r="C106" s="198" t="s">
        <v>445</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1"/>
      <c r="Z106" s="201"/>
      <c r="AA106" s="201"/>
      <c r="AB106" s="201"/>
      <c r="AC106" s="201"/>
      <c r="AD106" s="201"/>
      <c r="AE106" s="201"/>
      <c r="AF106" s="201"/>
      <c r="AG106" s="202"/>
      <c r="AH106" s="185" t="str">
        <f t="shared" si="101"/>
        <v>Attenzione - ingresso obbligatorio</v>
      </c>
      <c r="AI106" s="52" t="s">
        <v>12</v>
      </c>
      <c r="AJ106" s="52">
        <f t="shared" si="102"/>
        <v>1</v>
      </c>
      <c r="AK106" s="52">
        <f t="shared" si="103"/>
        <v>0</v>
      </c>
      <c r="AL106" s="117">
        <f t="shared" si="104"/>
        <v>0</v>
      </c>
      <c r="AM106" s="117">
        <f t="shared" si="105"/>
        <v>0</v>
      </c>
      <c r="AN106" s="117">
        <f t="shared" si="106"/>
        <v>0</v>
      </c>
      <c r="AO106" s="113">
        <f t="shared" si="107"/>
        <v>0</v>
      </c>
      <c r="AP106" s="113">
        <f t="shared" si="108"/>
        <v>0</v>
      </c>
      <c r="AQ106" s="113">
        <f t="shared" si="109"/>
        <v>2</v>
      </c>
      <c r="AR106" s="113">
        <f t="shared" si="110"/>
        <v>2</v>
      </c>
      <c r="AS106" s="113" t="str">
        <f t="shared" si="111"/>
        <v xml:space="preserve"> </v>
      </c>
      <c r="AT106" s="113" t="str">
        <f t="shared" si="112"/>
        <v xml:space="preserve"> </v>
      </c>
      <c r="AU106" s="113" t="str">
        <f t="shared" si="113"/>
        <v xml:space="preserve"> </v>
      </c>
      <c r="AV106" s="113" t="str">
        <f t="shared" si="114"/>
        <v>x</v>
      </c>
      <c r="AW106" s="113" t="str">
        <f t="shared" si="115"/>
        <v xml:space="preserve"> </v>
      </c>
      <c r="AX106" s="113" t="str">
        <f t="shared" si="116"/>
        <v xml:space="preserve"> </v>
      </c>
      <c r="AY106" s="113" t="str">
        <f t="shared" si="117"/>
        <v xml:space="preserve"> </v>
      </c>
      <c r="AZ106" s="122">
        <f t="shared" si="118"/>
        <v>0</v>
      </c>
      <c r="BA106" s="123">
        <f t="shared" si="119"/>
        <v>1</v>
      </c>
      <c r="BB106" s="123">
        <f t="shared" si="120"/>
        <v>0</v>
      </c>
      <c r="BC106" s="113">
        <f t="shared" si="121"/>
        <v>1</v>
      </c>
      <c r="BD106" s="82">
        <f t="shared" si="122"/>
        <v>0</v>
      </c>
      <c r="BE106" s="166" t="str">
        <f t="shared" si="123"/>
        <v>Collabora in situazioni di crisi e al momento del decesso</v>
      </c>
      <c r="BF106" s="173" t="s">
        <v>275</v>
      </c>
      <c r="BG106" s="166">
        <f t="shared" si="124"/>
        <v>0</v>
      </c>
      <c r="BH106" s="173"/>
    </row>
    <row r="107" spans="1:144" s="4" customFormat="1" ht="23.25" x14ac:dyDescent="0.3">
      <c r="A107" s="88"/>
      <c r="B107" s="50" t="s">
        <v>0</v>
      </c>
      <c r="C107" s="203" t="s">
        <v>137</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114</v>
      </c>
      <c r="Y107" s="206"/>
      <c r="Z107" s="206"/>
      <c r="AA107" s="206"/>
      <c r="AB107" s="206"/>
      <c r="AC107" s="206"/>
      <c r="AD107" s="206"/>
      <c r="AE107" s="206"/>
      <c r="AF107" s="206"/>
      <c r="AG107" s="206"/>
      <c r="AI107" s="115"/>
      <c r="AJ107" s="188"/>
      <c r="AK107" s="189"/>
      <c r="AL107" s="190"/>
      <c r="AM107" s="190"/>
      <c r="AN107" s="190"/>
      <c r="AO107" s="190"/>
      <c r="AP107" s="190"/>
      <c r="AQ107" s="190"/>
      <c r="AR107" s="190"/>
      <c r="AS107" s="189"/>
      <c r="AT107" s="189"/>
      <c r="AU107" s="189"/>
      <c r="AV107" s="188"/>
      <c r="AW107" s="188"/>
      <c r="AX107" s="115"/>
      <c r="AY107" s="115"/>
      <c r="AZ107" s="189"/>
      <c r="BA107" s="188"/>
      <c r="BB107" s="188"/>
      <c r="BC107" s="191"/>
      <c r="BD107" s="3"/>
      <c r="BE107" s="172"/>
      <c r="BF107" s="172"/>
      <c r="BG107" s="3"/>
      <c r="BH107" s="172"/>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1:144" ht="30" x14ac:dyDescent="0.35">
      <c r="A108" s="1"/>
      <c r="B108" s="16">
        <v>6</v>
      </c>
      <c r="C108" s="207" t="s">
        <v>446</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7" t="str">
        <f>C108</f>
        <v xml:space="preserve">Mantenimento delle risorse e prevenzione </v>
      </c>
    </row>
    <row r="109" spans="1:144" ht="45" x14ac:dyDescent="0.2">
      <c r="A109" s="170" t="str">
        <f t="shared" ref="A109:A110" si="125">IF(BC109=1,"X"," ")</f>
        <v>X</v>
      </c>
      <c r="B109" s="171">
        <v>6.1</v>
      </c>
      <c r="C109" s="198" t="s">
        <v>447</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1"/>
      <c r="Z109" s="201"/>
      <c r="AA109" s="201"/>
      <c r="AB109" s="201"/>
      <c r="AC109" s="201"/>
      <c r="AD109" s="201"/>
      <c r="AE109" s="201"/>
      <c r="AF109" s="201"/>
      <c r="AG109" s="202"/>
      <c r="AH109" s="185" t="str">
        <f t="shared" ref="AH109:AH110" si="126">IF(BB109=1,"Attenzione - valido solo 1 voto per riga",(IF(BA109=1,"Attenzione - ingresso obbligatorio"," ")))</f>
        <v>Attenzione - ingresso obbligatorio</v>
      </c>
      <c r="AI109" s="52" t="s">
        <v>12</v>
      </c>
      <c r="AJ109" s="52">
        <f t="shared" ref="AJ109:AJ110" si="127">IF(AV109="x",1,0)</f>
        <v>1</v>
      </c>
      <c r="AK109" s="52">
        <f t="shared" ref="AK109:AK110" si="128">AL109+AM109</f>
        <v>0</v>
      </c>
      <c r="AL109" s="117">
        <f t="shared" ref="AL109:AL110" si="129">COUNTIF(M109:Q109,"*")</f>
        <v>0</v>
      </c>
      <c r="AM109" s="117">
        <f t="shared" ref="AM109:AM110" si="130">COUNTIF(R109:W109,"*")</f>
        <v>0</v>
      </c>
      <c r="AN109" s="117">
        <f t="shared" ref="AN109:AN110" si="131">COUNTIF(X109,"*")</f>
        <v>0</v>
      </c>
      <c r="AO109" s="113">
        <f t="shared" ref="AO109:AO110" si="132">AL109*3</f>
        <v>0</v>
      </c>
      <c r="AP109" s="113">
        <f t="shared" ref="AP109:AP110" si="133">AM109*5</f>
        <v>0</v>
      </c>
      <c r="AQ109" s="113">
        <f t="shared" ref="AQ109:AQ110" si="134">IF(AN109=1,0,2)</f>
        <v>2</v>
      </c>
      <c r="AR109" s="113">
        <f t="shared" ref="AR109:AR110" si="135">AO109+AP109+AQ109</f>
        <v>2</v>
      </c>
      <c r="AS109" s="113" t="str">
        <f t="shared" ref="AS109:AS110" si="136">IF(AR109=0,"x"," ")</f>
        <v xml:space="preserve"> </v>
      </c>
      <c r="AT109" s="113" t="str">
        <f t="shared" ref="AT109:AT110" si="137">IF(AR109=3,"x"," ")</f>
        <v xml:space="preserve"> </v>
      </c>
      <c r="AU109" s="113" t="str">
        <f t="shared" ref="AU109:AU110" si="138">IF(AR109=5,"x"," ")</f>
        <v xml:space="preserve"> </v>
      </c>
      <c r="AV109" s="113" t="str">
        <f t="shared" ref="AV109:AV110" si="139">IF(AR109=2,"x"," ")</f>
        <v>x</v>
      </c>
      <c r="AW109" s="113" t="str">
        <f t="shared" ref="AW109:AW110" si="140">IF(AR109=7,"x"," ")</f>
        <v xml:space="preserve"> </v>
      </c>
      <c r="AX109" s="113" t="str">
        <f t="shared" ref="AX109:AX110" si="141">IF(AR109=6,"x"," ")</f>
        <v xml:space="preserve"> </v>
      </c>
      <c r="AY109" s="113" t="str">
        <f t="shared" ref="AY109:AY110" si="142">IF(AR109&gt;7,"x"," ")</f>
        <v xml:space="preserve"> </v>
      </c>
      <c r="AZ109" s="122">
        <f t="shared" ref="AZ109:AZ110" si="143">IF(AS109="x",1,(IF(AT109="x",1,(IF(AU109="x",1,0)))))</f>
        <v>0</v>
      </c>
      <c r="BA109" s="123">
        <f t="shared" ref="BA109:BA110" si="144">IF(AV109="x",1,(IF(AW109="x",1,0)))</f>
        <v>1</v>
      </c>
      <c r="BB109" s="123">
        <f t="shared" ref="BB109:BB110" si="145">IF(AX109="x",1,(IF(AY109="x",1,0)))</f>
        <v>0</v>
      </c>
      <c r="BC109" s="113">
        <f t="shared" ref="BC109:BC110" si="146">IF(BA109=1,1,(IF(BB109=1,1,0)))</f>
        <v>1</v>
      </c>
      <c r="BD109" s="82">
        <f t="shared" ref="BD109:BD110" si="147">COUNTIF(AM109:AN109,"&gt;0")</f>
        <v>0</v>
      </c>
      <c r="BE109" s="166" t="str">
        <f t="shared" ref="BE109:BE110" si="148">C109</f>
        <v>Attua misure di prevenzione</v>
      </c>
      <c r="BF109" s="173" t="s">
        <v>275</v>
      </c>
      <c r="BG109" s="166">
        <f t="shared" ref="BG109:BG110" si="149">X109</f>
        <v>0</v>
      </c>
      <c r="BH109" s="173"/>
    </row>
    <row r="110" spans="1:144" ht="45" x14ac:dyDescent="0.2">
      <c r="A110" s="170" t="str">
        <f t="shared" si="125"/>
        <v>X</v>
      </c>
      <c r="B110" s="171">
        <v>6.2</v>
      </c>
      <c r="C110" s="198" t="s">
        <v>448</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1"/>
      <c r="Z110" s="201"/>
      <c r="AA110" s="201"/>
      <c r="AB110" s="201"/>
      <c r="AC110" s="201"/>
      <c r="AD110" s="201"/>
      <c r="AE110" s="201"/>
      <c r="AF110" s="201"/>
      <c r="AG110" s="202"/>
      <c r="AH110" s="185" t="str">
        <f t="shared" si="126"/>
        <v>Attenzione - ingresso obbligatorio</v>
      </c>
      <c r="AI110" s="52" t="s">
        <v>12</v>
      </c>
      <c r="AJ110" s="52">
        <f t="shared" si="127"/>
        <v>1</v>
      </c>
      <c r="AK110" s="52">
        <f t="shared" si="128"/>
        <v>0</v>
      </c>
      <c r="AL110" s="117">
        <f t="shared" si="129"/>
        <v>0</v>
      </c>
      <c r="AM110" s="117">
        <f t="shared" si="130"/>
        <v>0</v>
      </c>
      <c r="AN110" s="117">
        <f t="shared" si="131"/>
        <v>0</v>
      </c>
      <c r="AO110" s="113">
        <f t="shared" si="132"/>
        <v>0</v>
      </c>
      <c r="AP110" s="113">
        <f t="shared" si="133"/>
        <v>0</v>
      </c>
      <c r="AQ110" s="113">
        <f t="shared" si="134"/>
        <v>2</v>
      </c>
      <c r="AR110" s="113">
        <f t="shared" si="135"/>
        <v>2</v>
      </c>
      <c r="AS110" s="113" t="str">
        <f t="shared" si="136"/>
        <v xml:space="preserve"> </v>
      </c>
      <c r="AT110" s="113" t="str">
        <f t="shared" si="137"/>
        <v xml:space="preserve"> </v>
      </c>
      <c r="AU110" s="113" t="str">
        <f t="shared" si="138"/>
        <v xml:space="preserve"> </v>
      </c>
      <c r="AV110" s="113" t="str">
        <f t="shared" si="139"/>
        <v>x</v>
      </c>
      <c r="AW110" s="113" t="str">
        <f t="shared" si="140"/>
        <v xml:space="preserve"> </v>
      </c>
      <c r="AX110" s="113" t="str">
        <f t="shared" si="141"/>
        <v xml:space="preserve"> </v>
      </c>
      <c r="AY110" s="113" t="str">
        <f t="shared" si="142"/>
        <v xml:space="preserve"> </v>
      </c>
      <c r="AZ110" s="122">
        <f t="shared" si="143"/>
        <v>0</v>
      </c>
      <c r="BA110" s="123">
        <f t="shared" si="144"/>
        <v>1</v>
      </c>
      <c r="BB110" s="123">
        <f t="shared" si="145"/>
        <v>0</v>
      </c>
      <c r="BC110" s="113">
        <f t="shared" si="146"/>
        <v>1</v>
      </c>
      <c r="BD110" s="82">
        <f t="shared" si="147"/>
        <v>0</v>
      </c>
      <c r="BE110" s="166" t="str">
        <f t="shared" si="148"/>
        <v>Identifica e promuove le risorse dei clienti</v>
      </c>
      <c r="BF110" s="173" t="s">
        <v>275</v>
      </c>
      <c r="BG110" s="166">
        <f t="shared" si="149"/>
        <v>0</v>
      </c>
      <c r="BH110" s="173"/>
    </row>
    <row r="111" spans="1:144" s="4" customFormat="1" ht="23.25" x14ac:dyDescent="0.3">
      <c r="A111" s="88"/>
      <c r="B111" s="50" t="s">
        <v>0</v>
      </c>
      <c r="C111" s="203" t="s">
        <v>137</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114</v>
      </c>
      <c r="Y111" s="206"/>
      <c r="Z111" s="206"/>
      <c r="AA111" s="206"/>
      <c r="AB111" s="206"/>
      <c r="AC111" s="206"/>
      <c r="AD111" s="206"/>
      <c r="AE111" s="206"/>
      <c r="AF111" s="206"/>
      <c r="AG111" s="206"/>
      <c r="AI111" s="115"/>
      <c r="AJ111" s="188"/>
      <c r="AK111" s="189"/>
      <c r="AL111" s="190"/>
      <c r="AM111" s="190"/>
      <c r="AN111" s="190"/>
      <c r="AO111" s="190"/>
      <c r="AP111" s="190"/>
      <c r="AQ111" s="190"/>
      <c r="AR111" s="190"/>
      <c r="AS111" s="189"/>
      <c r="AT111" s="189"/>
      <c r="AU111" s="189"/>
      <c r="AV111" s="188"/>
      <c r="AW111" s="188"/>
      <c r="AX111" s="115"/>
      <c r="AY111" s="115"/>
      <c r="AZ111" s="189"/>
      <c r="BA111" s="188"/>
      <c r="BB111" s="188"/>
      <c r="BC111" s="191"/>
      <c r="BD111" s="3"/>
      <c r="BE111" s="172"/>
      <c r="BF111" s="172"/>
      <c r="BG111" s="3"/>
      <c r="BH111" s="172"/>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row>
    <row r="112" spans="1:144" ht="30" x14ac:dyDescent="0.35">
      <c r="A112" s="1"/>
      <c r="B112" s="16">
        <v>7</v>
      </c>
      <c r="C112" s="207" t="s">
        <v>449</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7" t="str">
        <f>C112</f>
        <v xml:space="preserve">Organizzazione della vita quotidiana </v>
      </c>
    </row>
    <row r="113" spans="1:144" ht="45" x14ac:dyDescent="0.2">
      <c r="A113" s="170" t="str">
        <f t="shared" ref="A113:A114" si="150">IF(BC113=1,"X"," ")</f>
        <v>X</v>
      </c>
      <c r="B113" s="171">
        <v>7.1</v>
      </c>
      <c r="C113" s="198" t="s">
        <v>450</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1"/>
      <c r="Z113" s="201"/>
      <c r="AA113" s="201"/>
      <c r="AB113" s="201"/>
      <c r="AC113" s="201"/>
      <c r="AD113" s="201"/>
      <c r="AE113" s="201"/>
      <c r="AF113" s="201"/>
      <c r="AG113" s="202"/>
      <c r="AH113" s="185" t="str">
        <f t="shared" ref="AH113:AH114" si="151">IF(BB113=1,"Attenzione - valido solo 1 voto per riga",(IF(BA113=1,"Attenzione - ingresso obbligatorio"," ")))</f>
        <v>Attenzione - ingresso obbligatorio</v>
      </c>
      <c r="AI113" s="52" t="s">
        <v>12</v>
      </c>
      <c r="AJ113" s="52">
        <f t="shared" ref="AJ113:AJ114" si="152">IF(AV113="x",1,0)</f>
        <v>1</v>
      </c>
      <c r="AK113" s="52">
        <f t="shared" ref="AK113:AK114" si="153">AL113+AM113</f>
        <v>0</v>
      </c>
      <c r="AL113" s="117">
        <f t="shared" ref="AL113:AL114" si="154">COUNTIF(M113:Q113,"*")</f>
        <v>0</v>
      </c>
      <c r="AM113" s="117">
        <f t="shared" ref="AM113:AM114" si="155">COUNTIF(R113:W113,"*")</f>
        <v>0</v>
      </c>
      <c r="AN113" s="117">
        <f t="shared" ref="AN113:AN114" si="156">COUNTIF(X113,"*")</f>
        <v>0</v>
      </c>
      <c r="AO113" s="113">
        <f t="shared" ref="AO113:AO114" si="157">AL113*3</f>
        <v>0</v>
      </c>
      <c r="AP113" s="113">
        <f t="shared" ref="AP113:AP114" si="158">AM113*5</f>
        <v>0</v>
      </c>
      <c r="AQ113" s="113">
        <f t="shared" ref="AQ113:AQ114" si="159">IF(AN113=1,0,2)</f>
        <v>2</v>
      </c>
      <c r="AR113" s="113">
        <f t="shared" ref="AR113:AR114" si="160">AO113+AP113+AQ113</f>
        <v>2</v>
      </c>
      <c r="AS113" s="113" t="str">
        <f t="shared" ref="AS113:AS114" si="161">IF(AR113=0,"x"," ")</f>
        <v xml:space="preserve"> </v>
      </c>
      <c r="AT113" s="113" t="str">
        <f t="shared" ref="AT113:AT114" si="162">IF(AR113=3,"x"," ")</f>
        <v xml:space="preserve"> </v>
      </c>
      <c r="AU113" s="113" t="str">
        <f t="shared" ref="AU113:AU114" si="163">IF(AR113=5,"x"," ")</f>
        <v xml:space="preserve"> </v>
      </c>
      <c r="AV113" s="113" t="str">
        <f t="shared" ref="AV113:AV114" si="164">IF(AR113=2,"x"," ")</f>
        <v>x</v>
      </c>
      <c r="AW113" s="113" t="str">
        <f t="shared" ref="AW113:AW114" si="165">IF(AR113=7,"x"," ")</f>
        <v xml:space="preserve"> </v>
      </c>
      <c r="AX113" s="113" t="str">
        <f t="shared" ref="AX113:AX114" si="166">IF(AR113=6,"x"," ")</f>
        <v xml:space="preserve"> </v>
      </c>
      <c r="AY113" s="113" t="str">
        <f t="shared" ref="AY113:AY114" si="167">IF(AR113&gt;7,"x"," ")</f>
        <v xml:space="preserve"> </v>
      </c>
      <c r="AZ113" s="122">
        <f t="shared" ref="AZ113:AZ114" si="168">IF(AS113="x",1,(IF(AT113="x",1,(IF(AU113="x",1,0)))))</f>
        <v>0</v>
      </c>
      <c r="BA113" s="123">
        <f t="shared" ref="BA113:BA114" si="169">IF(AV113="x",1,(IF(AW113="x",1,0)))</f>
        <v>1</v>
      </c>
      <c r="BB113" s="123">
        <f t="shared" ref="BB113:BB114" si="170">IF(AX113="x",1,(IF(AY113="x",1,0)))</f>
        <v>0</v>
      </c>
      <c r="BC113" s="113">
        <f t="shared" ref="BC113:BC114" si="171">IF(BA113=1,1,(IF(BB113=1,1,0)))</f>
        <v>1</v>
      </c>
      <c r="BD113" s="82">
        <f t="shared" ref="BD113:BD114" si="172">COUNTIF(AM113:AN113,"&gt;0")</f>
        <v>0</v>
      </c>
      <c r="BE113" s="166" t="str">
        <f t="shared" ref="BE113:BE114" si="173">C113</f>
        <v>Organizza la vita quotidiana con diversi gruppi di clienti tenendo in considerazione i loro bisogni e il loro contesto sociale</v>
      </c>
      <c r="BF113" s="173" t="s">
        <v>275</v>
      </c>
      <c r="BG113" s="166">
        <f t="shared" ref="BG113:BG114" si="174">X113</f>
        <v>0</v>
      </c>
      <c r="BH113" s="173"/>
    </row>
    <row r="114" spans="1:144" ht="45" x14ac:dyDescent="0.2">
      <c r="A114" s="170" t="str">
        <f t="shared" si="150"/>
        <v>X</v>
      </c>
      <c r="B114" s="171">
        <v>7.2</v>
      </c>
      <c r="C114" s="198" t="s">
        <v>451</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1"/>
      <c r="Z114" s="201"/>
      <c r="AA114" s="201"/>
      <c r="AB114" s="201"/>
      <c r="AC114" s="201"/>
      <c r="AD114" s="201"/>
      <c r="AE114" s="201"/>
      <c r="AF114" s="201"/>
      <c r="AG114" s="202"/>
      <c r="AH114" s="185" t="str">
        <f t="shared" si="151"/>
        <v>Attenzione - ingresso obbligatorio</v>
      </c>
      <c r="AI114" s="52" t="s">
        <v>12</v>
      </c>
      <c r="AJ114" s="52">
        <f t="shared" si="152"/>
        <v>1</v>
      </c>
      <c r="AK114" s="52">
        <f t="shared" si="153"/>
        <v>0</v>
      </c>
      <c r="AL114" s="117">
        <f t="shared" si="154"/>
        <v>0</v>
      </c>
      <c r="AM114" s="117">
        <f t="shared" si="155"/>
        <v>0</v>
      </c>
      <c r="AN114" s="117">
        <f t="shared" si="156"/>
        <v>0</v>
      </c>
      <c r="AO114" s="113">
        <f t="shared" si="157"/>
        <v>0</v>
      </c>
      <c r="AP114" s="113">
        <f t="shared" si="158"/>
        <v>0</v>
      </c>
      <c r="AQ114" s="113">
        <f t="shared" si="159"/>
        <v>2</v>
      </c>
      <c r="AR114" s="113">
        <f t="shared" si="160"/>
        <v>2</v>
      </c>
      <c r="AS114" s="113" t="str">
        <f t="shared" si="161"/>
        <v xml:space="preserve"> </v>
      </c>
      <c r="AT114" s="113" t="str">
        <f t="shared" si="162"/>
        <v xml:space="preserve"> </v>
      </c>
      <c r="AU114" s="113" t="str">
        <f t="shared" si="163"/>
        <v xml:space="preserve"> </v>
      </c>
      <c r="AV114" s="113" t="str">
        <f t="shared" si="164"/>
        <v>x</v>
      </c>
      <c r="AW114" s="113" t="str">
        <f t="shared" si="165"/>
        <v xml:space="preserve"> </v>
      </c>
      <c r="AX114" s="113" t="str">
        <f t="shared" si="166"/>
        <v xml:space="preserve"> </v>
      </c>
      <c r="AY114" s="113" t="str">
        <f t="shared" si="167"/>
        <v xml:space="preserve"> </v>
      </c>
      <c r="AZ114" s="122">
        <f t="shared" si="168"/>
        <v>0</v>
      </c>
      <c r="BA114" s="123">
        <f t="shared" si="169"/>
        <v>1</v>
      </c>
      <c r="BB114" s="123">
        <f t="shared" si="170"/>
        <v>0</v>
      </c>
      <c r="BC114" s="113">
        <f t="shared" si="171"/>
        <v>1</v>
      </c>
      <c r="BD114" s="82">
        <f t="shared" si="172"/>
        <v>0</v>
      </c>
      <c r="BE114" s="166" t="str">
        <f t="shared" si="173"/>
        <v>Aiuta e sostiene i clienti nell’organizzazione della loro giornata</v>
      </c>
      <c r="BF114" s="173" t="s">
        <v>275</v>
      </c>
      <c r="BG114" s="166">
        <f t="shared" si="174"/>
        <v>0</v>
      </c>
      <c r="BH114" s="173"/>
    </row>
    <row r="115" spans="1:144" s="4" customFormat="1" ht="23.25" x14ac:dyDescent="0.3">
      <c r="A115" s="88"/>
      <c r="B115" s="50" t="s">
        <v>0</v>
      </c>
      <c r="C115" s="203" t="s">
        <v>137</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114</v>
      </c>
      <c r="Y115" s="206"/>
      <c r="Z115" s="206"/>
      <c r="AA115" s="206"/>
      <c r="AB115" s="206"/>
      <c r="AC115" s="206"/>
      <c r="AD115" s="206"/>
      <c r="AE115" s="206"/>
      <c r="AF115" s="206"/>
      <c r="AG115" s="206"/>
      <c r="AI115" s="115"/>
      <c r="AJ115" s="188"/>
      <c r="AK115" s="189"/>
      <c r="AL115" s="190"/>
      <c r="AM115" s="190"/>
      <c r="AN115" s="190"/>
      <c r="AO115" s="190"/>
      <c r="AP115" s="190"/>
      <c r="AQ115" s="190"/>
      <c r="AR115" s="190"/>
      <c r="AS115" s="189"/>
      <c r="AT115" s="189"/>
      <c r="AU115" s="189"/>
      <c r="AV115" s="188"/>
      <c r="AW115" s="188"/>
      <c r="AX115" s="115"/>
      <c r="AY115" s="115"/>
      <c r="AZ115" s="189"/>
      <c r="BA115" s="188"/>
      <c r="BB115" s="188"/>
      <c r="BC115" s="191"/>
      <c r="BD115" s="3"/>
      <c r="BE115" s="172"/>
      <c r="BF115" s="172"/>
      <c r="BG115" s="3"/>
      <c r="BH115" s="172"/>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row>
    <row r="116" spans="1:144" ht="30" x14ac:dyDescent="0.35">
      <c r="A116" s="1"/>
      <c r="B116" s="16">
        <v>8</v>
      </c>
      <c r="C116" s="207" t="s">
        <v>452</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7" t="str">
        <f>C116</f>
        <v>Alimentazione</v>
      </c>
    </row>
    <row r="117" spans="1:144" ht="45" x14ac:dyDescent="0.2">
      <c r="A117" s="170" t="str">
        <f t="shared" ref="A117:A118" si="175">IF(BC117=1,"X"," ")</f>
        <v>X</v>
      </c>
      <c r="B117" s="171">
        <v>8.1</v>
      </c>
      <c r="C117" s="198" t="s">
        <v>453</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1"/>
      <c r="Z117" s="201"/>
      <c r="AA117" s="201"/>
      <c r="AB117" s="201"/>
      <c r="AC117" s="201"/>
      <c r="AD117" s="201"/>
      <c r="AE117" s="201"/>
      <c r="AF117" s="201"/>
      <c r="AG117" s="202"/>
      <c r="AH117" s="185" t="str">
        <f t="shared" ref="AH117:AH118" si="176">IF(BB117=1,"Attenzione - valido solo 1 voto per riga",(IF(BA117=1,"Attenzione - ingresso obbligatorio"," ")))</f>
        <v>Attenzione - ingresso obbligatorio</v>
      </c>
      <c r="AI117" s="52" t="s">
        <v>12</v>
      </c>
      <c r="AJ117" s="52">
        <f t="shared" ref="AJ117:AJ118" si="177">IF(AV117="x",1,0)</f>
        <v>1</v>
      </c>
      <c r="AK117" s="52">
        <f t="shared" ref="AK117:AK118" si="178">AL117+AM117</f>
        <v>0</v>
      </c>
      <c r="AL117" s="117">
        <f t="shared" ref="AL117:AL118" si="179">COUNTIF(M117:Q117,"*")</f>
        <v>0</v>
      </c>
      <c r="AM117" s="117">
        <f t="shared" ref="AM117:AM118" si="180">COUNTIF(R117:W117,"*")</f>
        <v>0</v>
      </c>
      <c r="AN117" s="117">
        <f t="shared" ref="AN117:AN118" si="181">COUNTIF(X117,"*")</f>
        <v>0</v>
      </c>
      <c r="AO117" s="113">
        <f t="shared" ref="AO117:AO118" si="182">AL117*3</f>
        <v>0</v>
      </c>
      <c r="AP117" s="113">
        <f t="shared" ref="AP117:AP118" si="183">AM117*5</f>
        <v>0</v>
      </c>
      <c r="AQ117" s="113">
        <f t="shared" ref="AQ117:AQ118" si="184">IF(AN117=1,0,2)</f>
        <v>2</v>
      </c>
      <c r="AR117" s="113">
        <f t="shared" ref="AR117:AR118" si="185">AO117+AP117+AQ117</f>
        <v>2</v>
      </c>
      <c r="AS117" s="113" t="str">
        <f t="shared" ref="AS117:AS118" si="186">IF(AR117=0,"x"," ")</f>
        <v xml:space="preserve"> </v>
      </c>
      <c r="AT117" s="113" t="str">
        <f t="shared" ref="AT117:AT118" si="187">IF(AR117=3,"x"," ")</f>
        <v xml:space="preserve"> </v>
      </c>
      <c r="AU117" s="113" t="str">
        <f t="shared" ref="AU117:AU118" si="188">IF(AR117=5,"x"," ")</f>
        <v xml:space="preserve"> </v>
      </c>
      <c r="AV117" s="113" t="str">
        <f t="shared" ref="AV117:AV118" si="189">IF(AR117=2,"x"," ")</f>
        <v>x</v>
      </c>
      <c r="AW117" s="113" t="str">
        <f t="shared" ref="AW117:AW118" si="190">IF(AR117=7,"x"," ")</f>
        <v xml:space="preserve"> </v>
      </c>
      <c r="AX117" s="113" t="str">
        <f t="shared" ref="AX117:AX118" si="191">IF(AR117=6,"x"," ")</f>
        <v xml:space="preserve"> </v>
      </c>
      <c r="AY117" s="113" t="str">
        <f t="shared" ref="AY117:AY118" si="192">IF(AR117&gt;7,"x"," ")</f>
        <v xml:space="preserve"> </v>
      </c>
      <c r="AZ117" s="122">
        <f t="shared" ref="AZ117:AZ118" si="193">IF(AS117="x",1,(IF(AT117="x",1,(IF(AU117="x",1,0)))))</f>
        <v>0</v>
      </c>
      <c r="BA117" s="123">
        <f t="shared" ref="BA117:BA118" si="194">IF(AV117="x",1,(IF(AW117="x",1,0)))</f>
        <v>1</v>
      </c>
      <c r="BB117" s="123">
        <f t="shared" ref="BB117:BB118" si="195">IF(AX117="x",1,(IF(AY117="x",1,0)))</f>
        <v>0</v>
      </c>
      <c r="BC117" s="113">
        <f t="shared" ref="BC117:BC118" si="196">IF(BA117=1,1,(IF(BB117=1,1,0)))</f>
        <v>1</v>
      </c>
      <c r="BD117" s="82">
        <f t="shared" ref="BD117:BD118" si="197">COUNTIF(AM117:AN117,"&gt;0")</f>
        <v>0</v>
      </c>
      <c r="BE117" s="166" t="str">
        <f t="shared" ref="BE117:BE118" si="198">C117</f>
        <v>Consiglia e aiuta i clienti in materia di alimentazione, tenendo conto dei principi nutrizionali, dello stato di salute e di abitudini individuali e culturali</v>
      </c>
      <c r="BF117" s="173" t="s">
        <v>275</v>
      </c>
      <c r="BG117" s="166">
        <f t="shared" ref="BG117:BG118" si="199">X117</f>
        <v>0</v>
      </c>
      <c r="BH117" s="173"/>
    </row>
    <row r="118" spans="1:144" ht="45" x14ac:dyDescent="0.2">
      <c r="A118" s="170" t="str">
        <f t="shared" si="175"/>
        <v>X</v>
      </c>
      <c r="B118" s="171">
        <v>8.1999999999999993</v>
      </c>
      <c r="C118" s="198" t="s">
        <v>454</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1"/>
      <c r="Z118" s="201"/>
      <c r="AA118" s="201"/>
      <c r="AB118" s="201"/>
      <c r="AC118" s="201"/>
      <c r="AD118" s="201"/>
      <c r="AE118" s="201"/>
      <c r="AF118" s="201"/>
      <c r="AG118" s="202"/>
      <c r="AH118" s="185" t="str">
        <f t="shared" si="176"/>
        <v>Attenzione - ingresso obbligatorio</v>
      </c>
      <c r="AI118" s="52" t="s">
        <v>12</v>
      </c>
      <c r="AJ118" s="52">
        <f t="shared" si="177"/>
        <v>1</v>
      </c>
      <c r="AK118" s="52">
        <f t="shared" si="178"/>
        <v>0</v>
      </c>
      <c r="AL118" s="117">
        <f t="shared" si="179"/>
        <v>0</v>
      </c>
      <c r="AM118" s="117">
        <f t="shared" si="180"/>
        <v>0</v>
      </c>
      <c r="AN118" s="117">
        <f t="shared" si="181"/>
        <v>0</v>
      </c>
      <c r="AO118" s="113">
        <f t="shared" si="182"/>
        <v>0</v>
      </c>
      <c r="AP118" s="113">
        <f t="shared" si="183"/>
        <v>0</v>
      </c>
      <c r="AQ118" s="113">
        <f t="shared" si="184"/>
        <v>2</v>
      </c>
      <c r="AR118" s="113">
        <f t="shared" si="185"/>
        <v>2</v>
      </c>
      <c r="AS118" s="113" t="str">
        <f t="shared" si="186"/>
        <v xml:space="preserve"> </v>
      </c>
      <c r="AT118" s="113" t="str">
        <f t="shared" si="187"/>
        <v xml:space="preserve"> </v>
      </c>
      <c r="AU118" s="113" t="str">
        <f t="shared" si="188"/>
        <v xml:space="preserve"> </v>
      </c>
      <c r="AV118" s="113" t="str">
        <f t="shared" si="189"/>
        <v>x</v>
      </c>
      <c r="AW118" s="113" t="str">
        <f t="shared" si="190"/>
        <v xml:space="preserve"> </v>
      </c>
      <c r="AX118" s="113" t="str">
        <f t="shared" si="191"/>
        <v xml:space="preserve"> </v>
      </c>
      <c r="AY118" s="113" t="str">
        <f t="shared" si="192"/>
        <v xml:space="preserve"> </v>
      </c>
      <c r="AZ118" s="122">
        <f t="shared" si="193"/>
        <v>0</v>
      </c>
      <c r="BA118" s="123">
        <f t="shared" si="194"/>
        <v>1</v>
      </c>
      <c r="BB118" s="123">
        <f t="shared" si="195"/>
        <v>0</v>
      </c>
      <c r="BC118" s="113">
        <f t="shared" si="196"/>
        <v>1</v>
      </c>
      <c r="BD118" s="82">
        <f t="shared" si="197"/>
        <v>0</v>
      </c>
      <c r="BE118" s="166" t="str">
        <f t="shared" si="198"/>
        <v>Sostiene i clienti nell'alimentazione, tiene conto dello stato di salute e dei mezzi ausiliari a disposizione</v>
      </c>
      <c r="BF118" s="173" t="s">
        <v>275</v>
      </c>
      <c r="BG118" s="166">
        <f t="shared" si="199"/>
        <v>0</v>
      </c>
      <c r="BH118" s="173"/>
    </row>
    <row r="119" spans="1:144" s="4" customFormat="1" ht="23.25" x14ac:dyDescent="0.3">
      <c r="A119" s="88"/>
      <c r="B119" s="50" t="s">
        <v>0</v>
      </c>
      <c r="C119" s="203" t="s">
        <v>137</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114</v>
      </c>
      <c r="Y119" s="206"/>
      <c r="Z119" s="206"/>
      <c r="AA119" s="206"/>
      <c r="AB119" s="206"/>
      <c r="AC119" s="206"/>
      <c r="AD119" s="206"/>
      <c r="AE119" s="206"/>
      <c r="AF119" s="206"/>
      <c r="AG119" s="206"/>
      <c r="AI119" s="115"/>
      <c r="AJ119" s="188"/>
      <c r="AK119" s="189"/>
      <c r="AL119" s="190"/>
      <c r="AM119" s="190"/>
      <c r="AN119" s="190"/>
      <c r="AO119" s="190"/>
      <c r="AP119" s="190"/>
      <c r="AQ119" s="190"/>
      <c r="AR119" s="190"/>
      <c r="AS119" s="189"/>
      <c r="AT119" s="189"/>
      <c r="AU119" s="189"/>
      <c r="AV119" s="188"/>
      <c r="AW119" s="188"/>
      <c r="AX119" s="115"/>
      <c r="AY119" s="115"/>
      <c r="AZ119" s="189"/>
      <c r="BA119" s="188"/>
      <c r="BB119" s="188"/>
      <c r="BC119" s="191"/>
      <c r="BD119" s="3"/>
      <c r="BE119" s="172"/>
      <c r="BF119" s="172"/>
      <c r="BG119" s="3"/>
      <c r="BH119" s="172"/>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row>
    <row r="120" spans="1:144" ht="30" x14ac:dyDescent="0.35">
      <c r="A120" s="1"/>
      <c r="B120" s="16">
        <v>9</v>
      </c>
      <c r="C120" s="207" t="s">
        <v>455</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7" t="str">
        <f>C120</f>
        <v xml:space="preserve">Abbigliamento e biancheria </v>
      </c>
    </row>
    <row r="121" spans="1:144" ht="45" x14ac:dyDescent="0.2">
      <c r="A121" s="170" t="str">
        <f t="shared" ref="A121" si="200">IF(BC121=1,"X"," ")</f>
        <v>X</v>
      </c>
      <c r="B121" s="171">
        <v>9.1</v>
      </c>
      <c r="C121" s="198" t="s">
        <v>456</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1"/>
      <c r="Z121" s="201"/>
      <c r="AA121" s="201"/>
      <c r="AB121" s="201"/>
      <c r="AC121" s="201"/>
      <c r="AD121" s="201"/>
      <c r="AE121" s="201"/>
      <c r="AF121" s="201"/>
      <c r="AG121" s="202"/>
      <c r="AH121" s="185" t="str">
        <f t="shared" ref="AH121" si="201">IF(BB121=1,"Attenzione - valido solo 1 voto per riga",(IF(BA121=1,"Attenzione - ingresso obbligatorio"," ")))</f>
        <v>Attenzione - ingresso obbligatorio</v>
      </c>
      <c r="AI121" s="52" t="s">
        <v>12</v>
      </c>
      <c r="AJ121" s="52">
        <f t="shared" ref="AJ121" si="202">IF(AV121="x",1,0)</f>
        <v>1</v>
      </c>
      <c r="AK121" s="52">
        <f t="shared" ref="AK121" si="203">AL121+AM121</f>
        <v>0</v>
      </c>
      <c r="AL121" s="117">
        <f t="shared" ref="AL121" si="204">COUNTIF(M121:Q121,"*")</f>
        <v>0</v>
      </c>
      <c r="AM121" s="117">
        <f t="shared" ref="AM121" si="205">COUNTIF(R121:W121,"*")</f>
        <v>0</v>
      </c>
      <c r="AN121" s="117">
        <f t="shared" ref="AN121" si="206">COUNTIF(X121,"*")</f>
        <v>0</v>
      </c>
      <c r="AO121" s="113">
        <f t="shared" ref="AO121" si="207">AL121*3</f>
        <v>0</v>
      </c>
      <c r="AP121" s="113">
        <f t="shared" ref="AP121" si="208">AM121*5</f>
        <v>0</v>
      </c>
      <c r="AQ121" s="113">
        <f t="shared" ref="AQ121" si="209">IF(AN121=1,0,2)</f>
        <v>2</v>
      </c>
      <c r="AR121" s="113">
        <f t="shared" ref="AR121" si="210">AO121+AP121+AQ121</f>
        <v>2</v>
      </c>
      <c r="AS121" s="113" t="str">
        <f t="shared" ref="AS121" si="211">IF(AR121=0,"x"," ")</f>
        <v xml:space="preserve"> </v>
      </c>
      <c r="AT121" s="113" t="str">
        <f t="shared" ref="AT121" si="212">IF(AR121=3,"x"," ")</f>
        <v xml:space="preserve"> </v>
      </c>
      <c r="AU121" s="113" t="str">
        <f t="shared" ref="AU121" si="213">IF(AR121=5,"x"," ")</f>
        <v xml:space="preserve"> </v>
      </c>
      <c r="AV121" s="113" t="str">
        <f t="shared" ref="AV121" si="214">IF(AR121=2,"x"," ")</f>
        <v>x</v>
      </c>
      <c r="AW121" s="113" t="str">
        <f t="shared" ref="AW121" si="215">IF(AR121=7,"x"," ")</f>
        <v xml:space="preserve"> </v>
      </c>
      <c r="AX121" s="113" t="str">
        <f t="shared" ref="AX121" si="216">IF(AR121=6,"x"," ")</f>
        <v xml:space="preserve"> </v>
      </c>
      <c r="AY121" s="113" t="str">
        <f t="shared" ref="AY121" si="217">IF(AR121&gt;7,"x"," ")</f>
        <v xml:space="preserve"> </v>
      </c>
      <c r="AZ121" s="122">
        <f t="shared" ref="AZ121" si="218">IF(AS121="x",1,(IF(AT121="x",1,(IF(AU121="x",1,0)))))</f>
        <v>0</v>
      </c>
      <c r="BA121" s="123">
        <f t="shared" ref="BA121" si="219">IF(AV121="x",1,(IF(AW121="x",1,0)))</f>
        <v>1</v>
      </c>
      <c r="BB121" s="123">
        <f t="shared" ref="BB121" si="220">IF(AX121="x",1,(IF(AY121="x",1,0)))</f>
        <v>0</v>
      </c>
      <c r="BC121" s="113">
        <f t="shared" ref="BC121" si="221">IF(BA121=1,1,(IF(BB121=1,1,0)))</f>
        <v>1</v>
      </c>
      <c r="BD121" s="82">
        <f t="shared" ref="BD121" si="222">COUNTIF(AM121:AN121,"&gt;0")</f>
        <v>0</v>
      </c>
      <c r="BE121" s="166" t="str">
        <f t="shared" ref="BE121" si="223">C121</f>
        <v>Opera affinché i clienti si vestano conformemente alla situazione, al clima e alle usanze e fa in modo che i clienti abbiano sempre a disposizione biancheria pulita</v>
      </c>
      <c r="BF121" s="173" t="s">
        <v>275</v>
      </c>
      <c r="BG121" s="166">
        <f t="shared" ref="BG121" si="224">X121</f>
        <v>0</v>
      </c>
      <c r="BH121" s="173"/>
    </row>
    <row r="122" spans="1:144" s="4" customFormat="1" ht="23.25" x14ac:dyDescent="0.3">
      <c r="A122" s="88"/>
      <c r="B122" s="50" t="s">
        <v>0</v>
      </c>
      <c r="C122" s="203" t="s">
        <v>137</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114</v>
      </c>
      <c r="Y122" s="206"/>
      <c r="Z122" s="206"/>
      <c r="AA122" s="206"/>
      <c r="AB122" s="206"/>
      <c r="AC122" s="206"/>
      <c r="AD122" s="206"/>
      <c r="AE122" s="206"/>
      <c r="AF122" s="206"/>
      <c r="AG122" s="206"/>
      <c r="AI122" s="115"/>
      <c r="AJ122" s="188"/>
      <c r="AK122" s="189"/>
      <c r="AL122" s="190"/>
      <c r="AM122" s="190"/>
      <c r="AN122" s="190"/>
      <c r="AO122" s="190"/>
      <c r="AP122" s="190"/>
      <c r="AQ122" s="190"/>
      <c r="AR122" s="190"/>
      <c r="AS122" s="189"/>
      <c r="AT122" s="189"/>
      <c r="AU122" s="189"/>
      <c r="AV122" s="188"/>
      <c r="AW122" s="188"/>
      <c r="AX122" s="115"/>
      <c r="AY122" s="115"/>
      <c r="AZ122" s="189"/>
      <c r="BA122" s="188"/>
      <c r="BB122" s="188"/>
      <c r="BC122" s="191"/>
      <c r="BD122" s="3"/>
      <c r="BE122" s="172"/>
      <c r="BF122" s="172"/>
      <c r="BG122" s="3"/>
      <c r="BH122" s="172"/>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row>
    <row r="123" spans="1:144" ht="30" x14ac:dyDescent="0.35">
      <c r="A123" s="1"/>
      <c r="B123" s="16">
        <v>10</v>
      </c>
      <c r="C123" s="207" t="s">
        <v>457</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7" t="str">
        <f>C123</f>
        <v xml:space="preserve">Economia domestica </v>
      </c>
    </row>
    <row r="124" spans="1:144" ht="45" x14ac:dyDescent="0.2">
      <c r="A124" s="170" t="str">
        <f t="shared" ref="A124:A125" si="225">IF(BC124=1,"X"," ")</f>
        <v>X</v>
      </c>
      <c r="B124" s="171">
        <v>10.1</v>
      </c>
      <c r="C124" s="198" t="s">
        <v>458</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1"/>
      <c r="Z124" s="201"/>
      <c r="AA124" s="201"/>
      <c r="AB124" s="201"/>
      <c r="AC124" s="201"/>
      <c r="AD124" s="201"/>
      <c r="AE124" s="201"/>
      <c r="AF124" s="201"/>
      <c r="AG124" s="202"/>
      <c r="AH124" s="185" t="str">
        <f t="shared" ref="AH124:AH125" si="226">IF(BB124=1,"Attenzione - valido solo 1 voto per riga",(IF(BA124=1,"Attenzione - ingresso obbligatorio"," ")))</f>
        <v>Attenzione - ingresso obbligatorio</v>
      </c>
      <c r="AI124" s="52" t="s">
        <v>12</v>
      </c>
      <c r="AJ124" s="52">
        <f t="shared" ref="AJ124:AJ125" si="227">IF(AV124="x",1,0)</f>
        <v>1</v>
      </c>
      <c r="AK124" s="52">
        <f t="shared" ref="AK124:AK125" si="228">AL124+AM124</f>
        <v>0</v>
      </c>
      <c r="AL124" s="117">
        <f t="shared" ref="AL124:AL125" si="229">COUNTIF(M124:Q124,"*")</f>
        <v>0</v>
      </c>
      <c r="AM124" s="117">
        <f t="shared" ref="AM124:AM125" si="230">COUNTIF(R124:W124,"*")</f>
        <v>0</v>
      </c>
      <c r="AN124" s="117">
        <f t="shared" ref="AN124:AN125" si="231">COUNTIF(X124,"*")</f>
        <v>0</v>
      </c>
      <c r="AO124" s="113">
        <f t="shared" ref="AO124:AO125" si="232">AL124*3</f>
        <v>0</v>
      </c>
      <c r="AP124" s="113">
        <f t="shared" ref="AP124:AP125" si="233">AM124*5</f>
        <v>0</v>
      </c>
      <c r="AQ124" s="113">
        <f t="shared" ref="AQ124:AQ125" si="234">IF(AN124=1,0,2)</f>
        <v>2</v>
      </c>
      <c r="AR124" s="113">
        <f t="shared" ref="AR124:AR125" si="235">AO124+AP124+AQ124</f>
        <v>2</v>
      </c>
      <c r="AS124" s="113" t="str">
        <f t="shared" ref="AS124:AS125" si="236">IF(AR124=0,"x"," ")</f>
        <v xml:space="preserve"> </v>
      </c>
      <c r="AT124" s="113" t="str">
        <f t="shared" ref="AT124:AT125" si="237">IF(AR124=3,"x"," ")</f>
        <v xml:space="preserve"> </v>
      </c>
      <c r="AU124" s="113" t="str">
        <f t="shared" ref="AU124:AU125" si="238">IF(AR124=5,"x"," ")</f>
        <v xml:space="preserve"> </v>
      </c>
      <c r="AV124" s="113" t="str">
        <f t="shared" ref="AV124:AV125" si="239">IF(AR124=2,"x"," ")</f>
        <v>x</v>
      </c>
      <c r="AW124" s="113" t="str">
        <f t="shared" ref="AW124:AW125" si="240">IF(AR124=7,"x"," ")</f>
        <v xml:space="preserve"> </v>
      </c>
      <c r="AX124" s="113" t="str">
        <f t="shared" ref="AX124:AX125" si="241">IF(AR124=6,"x"," ")</f>
        <v xml:space="preserve"> </v>
      </c>
      <c r="AY124" s="113" t="str">
        <f t="shared" ref="AY124:AY125" si="242">IF(AR124&gt;7,"x"," ")</f>
        <v xml:space="preserve"> </v>
      </c>
      <c r="AZ124" s="122">
        <f t="shared" ref="AZ124:AZ125" si="243">IF(AS124="x",1,(IF(AT124="x",1,(IF(AU124="x",1,0)))))</f>
        <v>0</v>
      </c>
      <c r="BA124" s="123">
        <f t="shared" ref="BA124:BA125" si="244">IF(AV124="x",1,(IF(AW124="x",1,0)))</f>
        <v>1</v>
      </c>
      <c r="BB124" s="123">
        <f t="shared" ref="BB124:BB125" si="245">IF(AX124="x",1,(IF(AY124="x",1,0)))</f>
        <v>0</v>
      </c>
      <c r="BC124" s="113">
        <f t="shared" ref="BC124:BC125" si="246">IF(BA124=1,1,(IF(BB124=1,1,0)))</f>
        <v>1</v>
      </c>
      <c r="BD124" s="82">
        <f t="shared" ref="BD124:BD125" si="247">COUNTIF(AM124:AN124,"&gt;0")</f>
        <v>0</v>
      </c>
      <c r="BE124" s="166" t="str">
        <f t="shared" ref="BE124:BE125" si="248">C124</f>
        <v>Opera per agevolare un ambiente pulito e sicuro tenendo conto dei bisogni fondamentali dei clienti</v>
      </c>
      <c r="BF124" s="173" t="s">
        <v>275</v>
      </c>
      <c r="BG124" s="166">
        <f t="shared" ref="BG124:BG125" si="249">X124</f>
        <v>0</v>
      </c>
      <c r="BH124" s="173"/>
    </row>
    <row r="125" spans="1:144" ht="45" x14ac:dyDescent="0.2">
      <c r="A125" s="170" t="str">
        <f t="shared" si="225"/>
        <v>X</v>
      </c>
      <c r="B125" s="171">
        <v>10.199999999999999</v>
      </c>
      <c r="C125" s="198" t="s">
        <v>459</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1"/>
      <c r="Z125" s="201"/>
      <c r="AA125" s="201"/>
      <c r="AB125" s="201"/>
      <c r="AC125" s="201"/>
      <c r="AD125" s="201"/>
      <c r="AE125" s="201"/>
      <c r="AF125" s="201"/>
      <c r="AG125" s="202"/>
      <c r="AH125" s="185" t="str">
        <f t="shared" si="226"/>
        <v>Attenzione - ingresso obbligatorio</v>
      </c>
      <c r="AI125" s="52" t="s">
        <v>12</v>
      </c>
      <c r="AJ125" s="52">
        <f t="shared" si="227"/>
        <v>1</v>
      </c>
      <c r="AK125" s="52">
        <f t="shared" si="228"/>
        <v>0</v>
      </c>
      <c r="AL125" s="117">
        <f t="shared" si="229"/>
        <v>0</v>
      </c>
      <c r="AM125" s="117">
        <f t="shared" si="230"/>
        <v>0</v>
      </c>
      <c r="AN125" s="117">
        <f t="shared" si="231"/>
        <v>0</v>
      </c>
      <c r="AO125" s="113">
        <f t="shared" si="232"/>
        <v>0</v>
      </c>
      <c r="AP125" s="113">
        <f t="shared" si="233"/>
        <v>0</v>
      </c>
      <c r="AQ125" s="113">
        <f t="shared" si="234"/>
        <v>2</v>
      </c>
      <c r="AR125" s="113">
        <f t="shared" si="235"/>
        <v>2</v>
      </c>
      <c r="AS125" s="113" t="str">
        <f t="shared" si="236"/>
        <v xml:space="preserve"> </v>
      </c>
      <c r="AT125" s="113" t="str">
        <f t="shared" si="237"/>
        <v xml:space="preserve"> </v>
      </c>
      <c r="AU125" s="113" t="str">
        <f t="shared" si="238"/>
        <v xml:space="preserve"> </v>
      </c>
      <c r="AV125" s="113" t="str">
        <f t="shared" si="239"/>
        <v>x</v>
      </c>
      <c r="AW125" s="113" t="str">
        <f t="shared" si="240"/>
        <v xml:space="preserve"> </v>
      </c>
      <c r="AX125" s="113" t="str">
        <f t="shared" si="241"/>
        <v xml:space="preserve"> </v>
      </c>
      <c r="AY125" s="113" t="str">
        <f t="shared" si="242"/>
        <v xml:space="preserve"> </v>
      </c>
      <c r="AZ125" s="122">
        <f t="shared" si="243"/>
        <v>0</v>
      </c>
      <c r="BA125" s="123">
        <f t="shared" si="244"/>
        <v>1</v>
      </c>
      <c r="BB125" s="123">
        <f t="shared" si="245"/>
        <v>0</v>
      </c>
      <c r="BC125" s="113">
        <f t="shared" si="246"/>
        <v>1</v>
      </c>
      <c r="BD125" s="82">
        <f t="shared" si="247"/>
        <v>0</v>
      </c>
      <c r="BE125" s="166" t="str">
        <f t="shared" si="248"/>
        <v>Nelle economie domestiche collettive fa da tramite con i diversi fornitori di prestazioni di servizio nel settore dell'economia domestica</v>
      </c>
      <c r="BF125" s="173" t="s">
        <v>275</v>
      </c>
      <c r="BG125" s="166">
        <f t="shared" si="249"/>
        <v>0</v>
      </c>
      <c r="BH125" s="173"/>
    </row>
    <row r="126" spans="1:144" s="4" customFormat="1" ht="23.25" x14ac:dyDescent="0.3">
      <c r="A126" s="88"/>
      <c r="B126" s="50" t="s">
        <v>0</v>
      </c>
      <c r="C126" s="203" t="s">
        <v>137</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114</v>
      </c>
      <c r="Y126" s="206"/>
      <c r="Z126" s="206"/>
      <c r="AA126" s="206"/>
      <c r="AB126" s="206"/>
      <c r="AC126" s="206"/>
      <c r="AD126" s="206"/>
      <c r="AE126" s="206"/>
      <c r="AF126" s="206"/>
      <c r="AG126" s="206"/>
      <c r="AI126" s="115"/>
      <c r="AJ126" s="188"/>
      <c r="AK126" s="189"/>
      <c r="AL126" s="190"/>
      <c r="AM126" s="190"/>
      <c r="AN126" s="190"/>
      <c r="AO126" s="190"/>
      <c r="AP126" s="190"/>
      <c r="AQ126" s="190"/>
      <c r="AR126" s="190"/>
      <c r="AS126" s="189"/>
      <c r="AT126" s="189"/>
      <c r="AU126" s="189"/>
      <c r="AV126" s="188"/>
      <c r="AW126" s="188"/>
      <c r="AX126" s="115"/>
      <c r="AY126" s="115"/>
      <c r="AZ126" s="189"/>
      <c r="BA126" s="188"/>
      <c r="BB126" s="188"/>
      <c r="BC126" s="191"/>
      <c r="BD126" s="3"/>
      <c r="BE126" s="172"/>
      <c r="BF126" s="172"/>
      <c r="BG126" s="3"/>
      <c r="BH126" s="172"/>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row>
    <row r="127" spans="1:144" ht="30" x14ac:dyDescent="0.35">
      <c r="A127" s="1"/>
      <c r="B127" s="16">
        <v>11</v>
      </c>
      <c r="C127" s="207" t="s">
        <v>460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7" t="str">
        <f>C127</f>
        <v>Amministrazione</v>
      </c>
    </row>
    <row r="128" spans="1:144" ht="60" x14ac:dyDescent="0.2">
      <c r="A128" s="170" t="str">
        <f t="shared" ref="A128:A129" si="250">IF(BC128=1,"X"," ")</f>
        <v>X</v>
      </c>
      <c r="B128" s="171">
        <v>11.1</v>
      </c>
      <c r="C128" s="198" t="s">
        <v>461</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1"/>
      <c r="Z128" s="201"/>
      <c r="AA128" s="201"/>
      <c r="AB128" s="201"/>
      <c r="AC128" s="201"/>
      <c r="AD128" s="201"/>
      <c r="AE128" s="201"/>
      <c r="AF128" s="201"/>
      <c r="AG128" s="202"/>
      <c r="AH128" s="185" t="str">
        <f t="shared" ref="AH128:AH129" si="251">IF(BB128=1,"Attenzione - valido solo 1 voto per riga",(IF(BA128=1,"Attenzione - ingresso obbligatorio"," ")))</f>
        <v>Attenzione - ingresso obbligatorio</v>
      </c>
      <c r="AI128" s="52" t="s">
        <v>12</v>
      </c>
      <c r="AJ128" s="52">
        <f t="shared" ref="AJ128:AJ129" si="252">IF(AV128="x",1,0)</f>
        <v>1</v>
      </c>
      <c r="AK128" s="52">
        <f t="shared" ref="AK128:AK129" si="253">AL128+AM128</f>
        <v>0</v>
      </c>
      <c r="AL128" s="117">
        <f t="shared" ref="AL128:AL129" si="254">COUNTIF(M128:Q128,"*")</f>
        <v>0</v>
      </c>
      <c r="AM128" s="117">
        <f t="shared" ref="AM128:AM129" si="255">COUNTIF(R128:W128,"*")</f>
        <v>0</v>
      </c>
      <c r="AN128" s="117">
        <f t="shared" ref="AN128:AN129" si="256">COUNTIF(X128,"*")</f>
        <v>0</v>
      </c>
      <c r="AO128" s="113">
        <f t="shared" ref="AO128:AO129" si="257">AL128*3</f>
        <v>0</v>
      </c>
      <c r="AP128" s="113">
        <f t="shared" ref="AP128:AP129" si="258">AM128*5</f>
        <v>0</v>
      </c>
      <c r="AQ128" s="113">
        <f t="shared" ref="AQ128:AQ129" si="259">IF(AN128=1,0,2)</f>
        <v>2</v>
      </c>
      <c r="AR128" s="113">
        <f t="shared" ref="AR128:AR129" si="260">AO128+AP128+AQ128</f>
        <v>2</v>
      </c>
      <c r="AS128" s="113" t="str">
        <f t="shared" ref="AS128:AS129" si="261">IF(AR128=0,"x"," ")</f>
        <v xml:space="preserve"> </v>
      </c>
      <c r="AT128" s="113" t="str">
        <f t="shared" ref="AT128:AT129" si="262">IF(AR128=3,"x"," ")</f>
        <v xml:space="preserve"> </v>
      </c>
      <c r="AU128" s="113" t="str">
        <f t="shared" ref="AU128:AU129" si="263">IF(AR128=5,"x"," ")</f>
        <v xml:space="preserve"> </v>
      </c>
      <c r="AV128" s="113" t="str">
        <f t="shared" ref="AV128:AV129" si="264">IF(AR128=2,"x"," ")</f>
        <v>x</v>
      </c>
      <c r="AW128" s="113" t="str">
        <f t="shared" ref="AW128:AW129" si="265">IF(AR128=7,"x"," ")</f>
        <v xml:space="preserve"> </v>
      </c>
      <c r="AX128" s="113" t="str">
        <f t="shared" ref="AX128:AX129" si="266">IF(AR128=6,"x"," ")</f>
        <v xml:space="preserve"> </v>
      </c>
      <c r="AY128" s="113" t="str">
        <f t="shared" ref="AY128:AY129" si="267">IF(AR128&gt;7,"x"," ")</f>
        <v xml:space="preserve"> </v>
      </c>
      <c r="AZ128" s="122">
        <f t="shared" ref="AZ128:AZ129" si="268">IF(AS128="x",1,(IF(AT128="x",1,(IF(AU128="x",1,0)))))</f>
        <v>0</v>
      </c>
      <c r="BA128" s="123">
        <f t="shared" ref="BA128:BA129" si="269">IF(AV128="x",1,(IF(AW128="x",1,0)))</f>
        <v>1</v>
      </c>
      <c r="BB128" s="123">
        <f t="shared" ref="BB128:BB129" si="270">IF(AX128="x",1,(IF(AY128="x",1,0)))</f>
        <v>0</v>
      </c>
      <c r="BC128" s="113">
        <f t="shared" ref="BC128:BC129" si="271">IF(BA128=1,1,(IF(BB128=1,1,0)))</f>
        <v>1</v>
      </c>
      <c r="BD128" s="82">
        <f t="shared" ref="BD128:BD129" si="272">COUNTIF(AM128:AN128,"&gt;0")</f>
        <v>0</v>
      </c>
      <c r="BE128" s="166" t="str">
        <f t="shared" ref="BE128:BE129" si="273">C128</f>
        <v>Collabora nelle procedure di ammissioni e di dimissioni. Prepara la documentazione per le ammissioni e le dimissioni, esegue mutazioni e accoglie e congeda i clienti. Introduce i clienti nei locali e li informa dello svolgimento della giornata</v>
      </c>
      <c r="BF128" s="173" t="s">
        <v>275</v>
      </c>
      <c r="BG128" s="166">
        <f t="shared" ref="BG128:BG129" si="274">X128</f>
        <v>0</v>
      </c>
      <c r="BH128" s="173"/>
    </row>
    <row r="129" spans="1:144" ht="45" x14ac:dyDescent="0.2">
      <c r="A129" s="170" t="str">
        <f t="shared" si="250"/>
        <v>X</v>
      </c>
      <c r="B129" s="171">
        <v>11.2</v>
      </c>
      <c r="C129" s="198" t="s">
        <v>462</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1"/>
      <c r="Z129" s="201"/>
      <c r="AA129" s="201"/>
      <c r="AB129" s="201"/>
      <c r="AC129" s="201"/>
      <c r="AD129" s="201"/>
      <c r="AE129" s="201"/>
      <c r="AF129" s="201"/>
      <c r="AG129" s="202"/>
      <c r="AH129" s="185" t="str">
        <f t="shared" si="251"/>
        <v>Attenzione - ingresso obbligatorio</v>
      </c>
      <c r="AI129" s="52" t="s">
        <v>12</v>
      </c>
      <c r="AJ129" s="52">
        <f t="shared" si="252"/>
        <v>1</v>
      </c>
      <c r="AK129" s="52">
        <f t="shared" si="253"/>
        <v>0</v>
      </c>
      <c r="AL129" s="117">
        <f t="shared" si="254"/>
        <v>0</v>
      </c>
      <c r="AM129" s="117">
        <f t="shared" si="255"/>
        <v>0</v>
      </c>
      <c r="AN129" s="117">
        <f t="shared" si="256"/>
        <v>0</v>
      </c>
      <c r="AO129" s="113">
        <f t="shared" si="257"/>
        <v>0</v>
      </c>
      <c r="AP129" s="113">
        <f t="shared" si="258"/>
        <v>0</v>
      </c>
      <c r="AQ129" s="113">
        <f t="shared" si="259"/>
        <v>2</v>
      </c>
      <c r="AR129" s="113">
        <f t="shared" si="260"/>
        <v>2</v>
      </c>
      <c r="AS129" s="113" t="str">
        <f t="shared" si="261"/>
        <v xml:space="preserve"> </v>
      </c>
      <c r="AT129" s="113" t="str">
        <f t="shared" si="262"/>
        <v xml:space="preserve"> </v>
      </c>
      <c r="AU129" s="113" t="str">
        <f t="shared" si="263"/>
        <v xml:space="preserve"> </v>
      </c>
      <c r="AV129" s="113" t="str">
        <f t="shared" si="264"/>
        <v>x</v>
      </c>
      <c r="AW129" s="113" t="str">
        <f t="shared" si="265"/>
        <v xml:space="preserve"> </v>
      </c>
      <c r="AX129" s="113" t="str">
        <f t="shared" si="266"/>
        <v xml:space="preserve"> </v>
      </c>
      <c r="AY129" s="113" t="str">
        <f t="shared" si="267"/>
        <v xml:space="preserve"> </v>
      </c>
      <c r="AZ129" s="122">
        <f t="shared" si="268"/>
        <v>0</v>
      </c>
      <c r="BA129" s="123">
        <f t="shared" si="269"/>
        <v>1</v>
      </c>
      <c r="BB129" s="123">
        <f t="shared" si="270"/>
        <v>0</v>
      </c>
      <c r="BC129" s="113">
        <f t="shared" si="271"/>
        <v>1</v>
      </c>
      <c r="BD129" s="82">
        <f t="shared" si="272"/>
        <v>0</v>
      </c>
      <c r="BE129" s="166" t="str">
        <f t="shared" si="273"/>
        <v>Utilizza i mezzi informatici quali posta e agenda elettronica, come pure il software specifico al settore</v>
      </c>
      <c r="BF129" s="173" t="s">
        <v>275</v>
      </c>
      <c r="BG129" s="166">
        <f t="shared" si="274"/>
        <v>0</v>
      </c>
      <c r="BH129" s="173"/>
    </row>
    <row r="130" spans="1:144" s="4" customFormat="1" ht="23.25" x14ac:dyDescent="0.3">
      <c r="A130" s="88"/>
      <c r="B130" s="50" t="s">
        <v>0</v>
      </c>
      <c r="C130" s="203" t="s">
        <v>137</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114</v>
      </c>
      <c r="Y130" s="206"/>
      <c r="Z130" s="206"/>
      <c r="AA130" s="206"/>
      <c r="AB130" s="206"/>
      <c r="AC130" s="206"/>
      <c r="AD130" s="206"/>
      <c r="AE130" s="206"/>
      <c r="AF130" s="206"/>
      <c r="AG130" s="206"/>
      <c r="AI130" s="115"/>
      <c r="AJ130" s="188"/>
      <c r="AK130" s="189"/>
      <c r="AL130" s="190"/>
      <c r="AM130" s="190"/>
      <c r="AN130" s="190"/>
      <c r="AO130" s="190"/>
      <c r="AP130" s="190"/>
      <c r="AQ130" s="190"/>
      <c r="AR130" s="190"/>
      <c r="AS130" s="189"/>
      <c r="AT130" s="189"/>
      <c r="AU130" s="189"/>
      <c r="AV130" s="188"/>
      <c r="AW130" s="188"/>
      <c r="AX130" s="115"/>
      <c r="AY130" s="115"/>
      <c r="AZ130" s="189"/>
      <c r="BA130" s="188"/>
      <c r="BB130" s="188"/>
      <c r="BC130" s="191"/>
      <c r="BD130" s="3"/>
      <c r="BE130" s="172"/>
      <c r="BF130" s="172"/>
      <c r="BG130" s="3"/>
      <c r="BH130" s="172"/>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row>
    <row r="131" spans="1:144" ht="30" x14ac:dyDescent="0.35">
      <c r="A131" s="1"/>
      <c r="B131" s="16">
        <v>12</v>
      </c>
      <c r="C131" s="207" t="s">
        <v>463</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7" t="str">
        <f>C131</f>
        <v xml:space="preserve">Logistica </v>
      </c>
    </row>
    <row r="132" spans="1:144" s="43" customFormat="1" ht="45" x14ac:dyDescent="0.2">
      <c r="A132" s="170" t="str">
        <f t="shared" ref="A132:A134" si="275">IF(BC132=1,"X"," ")</f>
        <v>X</v>
      </c>
      <c r="B132" s="171">
        <v>12.1</v>
      </c>
      <c r="C132" s="198" t="s">
        <v>464</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1"/>
      <c r="Z132" s="201"/>
      <c r="AA132" s="201"/>
      <c r="AB132" s="201"/>
      <c r="AC132" s="201"/>
      <c r="AD132" s="201"/>
      <c r="AE132" s="201"/>
      <c r="AF132" s="201"/>
      <c r="AG132" s="202"/>
      <c r="AH132" s="185" t="str">
        <f t="shared" ref="AH132:AH134" si="276">IF(BB132=1,"Attenzione - valido solo 1 voto per riga",(IF(BA132=1,"Attenzione - ingresso obbligatorio"," ")))</f>
        <v>Attenzione - ingresso obbligatorio</v>
      </c>
      <c r="AI132" s="52" t="s">
        <v>12</v>
      </c>
      <c r="AJ132" s="52">
        <f t="shared" ref="AJ132:AJ134" si="277">IF(AV132="x",1,0)</f>
        <v>1</v>
      </c>
      <c r="AK132" s="52">
        <f t="shared" ref="AK132:AK134" si="278">AL132+AM132</f>
        <v>0</v>
      </c>
      <c r="AL132" s="117">
        <f t="shared" ref="AL132:AL134" si="279">COUNTIF(M132:Q132,"*")</f>
        <v>0</v>
      </c>
      <c r="AM132" s="117">
        <f t="shared" ref="AM132:AM134" si="280">COUNTIF(R132:W132,"*")</f>
        <v>0</v>
      </c>
      <c r="AN132" s="117">
        <f t="shared" ref="AN132:AN134" si="281">COUNTIF(X132,"*")</f>
        <v>0</v>
      </c>
      <c r="AO132" s="113">
        <f>AL132*3</f>
        <v>0</v>
      </c>
      <c r="AP132" s="113">
        <f>AM132*5</f>
        <v>0</v>
      </c>
      <c r="AQ132" s="113">
        <f t="shared" ref="AQ132:AQ134" si="282">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3">COUNTIF(AM132:AN132,"&gt;0")</f>
        <v>0</v>
      </c>
      <c r="BE132" s="166" t="str">
        <f t="shared" ref="BE132:BE134" si="284">C132</f>
        <v>Organizza e coordina trasporti pianificabili e accompagna i clienti durante gli stessi</v>
      </c>
      <c r="BF132" s="173" t="s">
        <v>275</v>
      </c>
      <c r="BG132" s="166">
        <f t="shared" ref="BG132:BG134" si="285">X132</f>
        <v>0</v>
      </c>
      <c r="BH132" s="173"/>
    </row>
    <row r="133" spans="1:144" ht="45" x14ac:dyDescent="0.2">
      <c r="A133" s="170" t="str">
        <f t="shared" si="275"/>
        <v>X</v>
      </c>
      <c r="B133" s="171">
        <v>12.2</v>
      </c>
      <c r="C133" s="198" t="s">
        <v>465</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1"/>
      <c r="Z133" s="201"/>
      <c r="AA133" s="201"/>
      <c r="AB133" s="201"/>
      <c r="AC133" s="201"/>
      <c r="AD133" s="201"/>
      <c r="AE133" s="201"/>
      <c r="AF133" s="201"/>
      <c r="AG133" s="202"/>
      <c r="AH133" s="185" t="str">
        <f t="shared" si="276"/>
        <v>Attenzione - ingresso obbligatorio</v>
      </c>
      <c r="AI133" s="52" t="s">
        <v>12</v>
      </c>
      <c r="AJ133" s="52">
        <f t="shared" si="277"/>
        <v>1</v>
      </c>
      <c r="AK133" s="52">
        <f t="shared" si="278"/>
        <v>0</v>
      </c>
      <c r="AL133" s="117">
        <f t="shared" si="279"/>
        <v>0</v>
      </c>
      <c r="AM133" s="117">
        <f t="shared" si="280"/>
        <v>0</v>
      </c>
      <c r="AN133" s="117">
        <f t="shared" si="281"/>
        <v>0</v>
      </c>
      <c r="AO133" s="113">
        <f>AL133*3</f>
        <v>0</v>
      </c>
      <c r="AP133" s="113">
        <f>AM133*5</f>
        <v>0</v>
      </c>
      <c r="AQ133" s="113">
        <f t="shared" si="282"/>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3"/>
        <v>0</v>
      </c>
      <c r="BE133" s="166" t="str">
        <f t="shared" si="284"/>
        <v>Gestisce materiali di consumo e medicamenti. Organizza le riparazioni del materiale controllandone la resa</v>
      </c>
      <c r="BF133" s="173" t="s">
        <v>275</v>
      </c>
      <c r="BG133" s="166">
        <f t="shared" si="285"/>
        <v>0</v>
      </c>
      <c r="BH133" s="173"/>
    </row>
    <row r="134" spans="1:144" ht="45" x14ac:dyDescent="0.2">
      <c r="A134" s="170" t="str">
        <f t="shared" si="275"/>
        <v>X</v>
      </c>
      <c r="B134" s="171">
        <v>12.3</v>
      </c>
      <c r="C134" s="198" t="s">
        <v>466</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1"/>
      <c r="Z134" s="201"/>
      <c r="AA134" s="201"/>
      <c r="AB134" s="201"/>
      <c r="AC134" s="201"/>
      <c r="AD134" s="201"/>
      <c r="AE134" s="201"/>
      <c r="AF134" s="201"/>
      <c r="AG134" s="202"/>
      <c r="AH134" s="185" t="str">
        <f t="shared" si="276"/>
        <v>Attenzione - ingresso obbligatorio</v>
      </c>
      <c r="AI134" s="52" t="s">
        <v>12</v>
      </c>
      <c r="AJ134" s="52">
        <f t="shared" si="277"/>
        <v>1</v>
      </c>
      <c r="AK134" s="52">
        <f t="shared" si="278"/>
        <v>0</v>
      </c>
      <c r="AL134" s="117">
        <f t="shared" si="279"/>
        <v>0</v>
      </c>
      <c r="AM134" s="117">
        <f t="shared" si="280"/>
        <v>0</v>
      </c>
      <c r="AN134" s="117">
        <f t="shared" si="281"/>
        <v>0</v>
      </c>
      <c r="AO134" s="113">
        <f t="shared" ref="AO134" si="286">AL134*3</f>
        <v>0</v>
      </c>
      <c r="AP134" s="113">
        <f t="shared" ref="AP134" si="287">AM134*5</f>
        <v>0</v>
      </c>
      <c r="AQ134" s="113">
        <f t="shared" si="282"/>
        <v>2</v>
      </c>
      <c r="AR134" s="113">
        <f t="shared" ref="AR134" si="288">AO134+AP134+AQ134</f>
        <v>2</v>
      </c>
      <c r="AS134" s="113" t="str">
        <f t="shared" ref="AS134" si="289">IF(AR134=0,"x"," ")</f>
        <v xml:space="preserve"> </v>
      </c>
      <c r="AT134" s="113" t="str">
        <f t="shared" ref="AT134" si="290">IF(AR134=3,"x"," ")</f>
        <v xml:space="preserve"> </v>
      </c>
      <c r="AU134" s="113" t="str">
        <f t="shared" ref="AU134" si="291">IF(AR134=5,"x"," ")</f>
        <v xml:space="preserve"> </v>
      </c>
      <c r="AV134" s="113" t="str">
        <f t="shared" ref="AV134" si="292">IF(AR134=2,"x"," ")</f>
        <v>x</v>
      </c>
      <c r="AW134" s="113" t="str">
        <f t="shared" ref="AW134" si="293">IF(AR134=7,"x"," ")</f>
        <v xml:space="preserve"> </v>
      </c>
      <c r="AX134" s="113" t="str">
        <f t="shared" ref="AX134" si="294">IF(AR134=6,"x"," ")</f>
        <v xml:space="preserve"> </v>
      </c>
      <c r="AY134" s="113" t="str">
        <f t="shared" ref="AY134" si="295">IF(AR134&gt;7,"x"," ")</f>
        <v xml:space="preserve"> </v>
      </c>
      <c r="AZ134" s="122">
        <f t="shared" ref="AZ134" si="296">IF(AS134="x",1,(IF(AT134="x",1,(IF(AU134="x",1,0)))))</f>
        <v>0</v>
      </c>
      <c r="BA134" s="123">
        <f t="shared" ref="BA134" si="297">IF(AV134="x",1,(IF(AW134="x",1,0)))</f>
        <v>1</v>
      </c>
      <c r="BB134" s="123">
        <f t="shared" ref="BB134" si="298">IF(AX134="x",1,(IF(AY134="x",1,0)))</f>
        <v>0</v>
      </c>
      <c r="BC134" s="113">
        <f t="shared" ref="BC134" si="299">IF(BA134=1,1,(IF(BB134=1,1,0)))</f>
        <v>1</v>
      </c>
      <c r="BD134" s="82">
        <f t="shared" si="283"/>
        <v>0</v>
      </c>
      <c r="BE134" s="166" t="str">
        <f t="shared" si="284"/>
        <v>Tiene a disposizione per l'uso apparecchi e mobilio e provvede alla pulizia dei medesimi</v>
      </c>
      <c r="BF134" s="173" t="s">
        <v>275</v>
      </c>
      <c r="BG134" s="166">
        <f t="shared" si="285"/>
        <v>0</v>
      </c>
      <c r="BH134" s="173"/>
    </row>
    <row r="135" spans="1:144" s="4" customFormat="1" ht="23.25" x14ac:dyDescent="0.3">
      <c r="A135" s="88"/>
      <c r="B135" s="50" t="s">
        <v>0</v>
      </c>
      <c r="C135" s="203" t="s">
        <v>137</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114</v>
      </c>
      <c r="Y135" s="206"/>
      <c r="Z135" s="206"/>
      <c r="AA135" s="206"/>
      <c r="AB135" s="206"/>
      <c r="AC135" s="206"/>
      <c r="AD135" s="206"/>
      <c r="AE135" s="206"/>
      <c r="AF135" s="206"/>
      <c r="AG135" s="206"/>
      <c r="AI135" s="115"/>
      <c r="AJ135" s="188"/>
      <c r="AK135" s="189"/>
      <c r="AL135" s="190"/>
      <c r="AM135" s="190"/>
      <c r="AN135" s="190"/>
      <c r="AO135" s="190"/>
      <c r="AP135" s="190"/>
      <c r="AQ135" s="190"/>
      <c r="AR135" s="190"/>
      <c r="AS135" s="189"/>
      <c r="AT135" s="189"/>
      <c r="AU135" s="189"/>
      <c r="AV135" s="188"/>
      <c r="AW135" s="188"/>
      <c r="AX135" s="115"/>
      <c r="AY135" s="115"/>
      <c r="AZ135" s="189"/>
      <c r="BA135" s="188"/>
      <c r="BB135" s="188"/>
      <c r="BC135" s="191"/>
      <c r="BD135" s="3"/>
      <c r="BE135" s="172"/>
      <c r="BF135" s="172"/>
      <c r="BG135" s="3"/>
      <c r="BH135" s="172"/>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row>
    <row r="136" spans="1:144" ht="30" x14ac:dyDescent="0.35">
      <c r="A136" s="1"/>
      <c r="B136" s="16">
        <v>13</v>
      </c>
      <c r="C136" s="207" t="s">
        <v>467</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7" t="str">
        <f>C136</f>
        <v xml:space="preserve">Organizzazione del lavoro </v>
      </c>
    </row>
    <row r="137" spans="1:144" ht="45" x14ac:dyDescent="0.2">
      <c r="A137" s="170" t="str">
        <f t="shared" ref="A137" si="300">IF(BC137=1,"X"," ")</f>
        <v>X</v>
      </c>
      <c r="B137" s="171" t="s">
        <v>312</v>
      </c>
      <c r="C137" s="198" t="s">
        <v>471</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1"/>
      <c r="Z137" s="201"/>
      <c r="AA137" s="201"/>
      <c r="AB137" s="201"/>
      <c r="AC137" s="201"/>
      <c r="AD137" s="201"/>
      <c r="AE137" s="201"/>
      <c r="AF137" s="201"/>
      <c r="AG137" s="202"/>
      <c r="AH137" s="185" t="str">
        <f t="shared" ref="AH137" si="301">IF(BB137=1,"Attenzione - valido solo 1 voto per riga",(IF(BA137=1,"Attenzione - ingresso obbligatorio"," ")))</f>
        <v>Attenzione - ingresso obbligatorio</v>
      </c>
      <c r="AI137" s="52" t="s">
        <v>12</v>
      </c>
      <c r="AJ137" s="52">
        <f t="shared" ref="AJ137" si="302">IF(AV137="x",1,0)</f>
        <v>1</v>
      </c>
      <c r="AK137" s="52">
        <f t="shared" ref="AK137" si="303">AL137+AM137</f>
        <v>0</v>
      </c>
      <c r="AL137" s="117">
        <f t="shared" ref="AL137" si="304">COUNTIF(M137:Q137,"*")</f>
        <v>0</v>
      </c>
      <c r="AM137" s="117">
        <f t="shared" ref="AM137" si="305">COUNTIF(R137:W137,"*")</f>
        <v>0</v>
      </c>
      <c r="AN137" s="117">
        <f t="shared" ref="AN137" si="306">COUNTIF(X137,"*")</f>
        <v>0</v>
      </c>
      <c r="AO137" s="113">
        <f t="shared" ref="AO137" si="307">AL137*3</f>
        <v>0</v>
      </c>
      <c r="AP137" s="113">
        <f t="shared" ref="AP137" si="308">AM137*5</f>
        <v>0</v>
      </c>
      <c r="AQ137" s="113">
        <f t="shared" ref="AQ137" si="309">IF(AN137=1,0,2)</f>
        <v>2</v>
      </c>
      <c r="AR137" s="113">
        <f t="shared" ref="AR137" si="310">AO137+AP137+AQ137</f>
        <v>2</v>
      </c>
      <c r="AS137" s="113" t="str">
        <f t="shared" ref="AS137" si="311">IF(AR137=0,"x"," ")</f>
        <v xml:space="preserve"> </v>
      </c>
      <c r="AT137" s="113" t="str">
        <f t="shared" ref="AT137" si="312">IF(AR137=3,"x"," ")</f>
        <v xml:space="preserve"> </v>
      </c>
      <c r="AU137" s="113" t="str">
        <f t="shared" ref="AU137" si="313">IF(AR137=5,"x"," ")</f>
        <v xml:space="preserve"> </v>
      </c>
      <c r="AV137" s="113" t="str">
        <f t="shared" ref="AV137" si="314">IF(AR137=2,"x"," ")</f>
        <v>x</v>
      </c>
      <c r="AW137" s="113" t="str">
        <f t="shared" ref="AW137" si="315">IF(AR137=7,"x"," ")</f>
        <v xml:space="preserve"> </v>
      </c>
      <c r="AX137" s="113" t="str">
        <f t="shared" ref="AX137" si="316">IF(AR137=6,"x"," ")</f>
        <v xml:space="preserve"> </v>
      </c>
      <c r="AY137" s="113" t="str">
        <f t="shared" ref="AY137" si="317">IF(AR137&gt;7,"x"," ")</f>
        <v xml:space="preserve"> </v>
      </c>
      <c r="AZ137" s="122">
        <f t="shared" ref="AZ137" si="318">IF(AS137="x",1,(IF(AT137="x",1,(IF(AU137="x",1,0)))))</f>
        <v>0</v>
      </c>
      <c r="BA137" s="123">
        <f t="shared" ref="BA137" si="319">IF(AV137="x",1,(IF(AW137="x",1,0)))</f>
        <v>1</v>
      </c>
      <c r="BB137" s="123">
        <f t="shared" ref="BB137" si="320">IF(AX137="x",1,(IF(AY137="x",1,0)))</f>
        <v>0</v>
      </c>
      <c r="BC137" s="113">
        <f t="shared" ref="BC137" si="321">IF(BA137=1,1,(IF(BB137=1,1,0)))</f>
        <v>1</v>
      </c>
      <c r="BD137" s="82">
        <f t="shared" ref="BD137" si="322">COUNTIF(AM137:AN137,"&gt;0")</f>
        <v>0</v>
      </c>
      <c r="BE137" s="166" t="str">
        <f t="shared" ref="BE137" si="323">C137</f>
        <v>Pianifica e organizza il proprio lavoro, lo esegue e lo controlla
Accetta mandati e li delega
Nelle situazioni impreviste pone delle priorità</v>
      </c>
      <c r="BF137" s="173" t="s">
        <v>275</v>
      </c>
      <c r="BG137" s="166">
        <f t="shared" ref="BG137" si="324">X137</f>
        <v>0</v>
      </c>
      <c r="BH137" s="173"/>
    </row>
    <row r="138" spans="1:144" s="4" customFormat="1" ht="23.25" x14ac:dyDescent="0.3">
      <c r="A138" s="88"/>
      <c r="B138" s="50" t="s">
        <v>0</v>
      </c>
      <c r="C138" s="203" t="s">
        <v>137</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114</v>
      </c>
      <c r="Y138" s="206"/>
      <c r="Z138" s="206"/>
      <c r="AA138" s="206"/>
      <c r="AB138" s="206"/>
      <c r="AC138" s="206"/>
      <c r="AD138" s="206"/>
      <c r="AE138" s="206"/>
      <c r="AF138" s="206"/>
      <c r="AG138" s="206"/>
      <c r="AI138" s="115"/>
      <c r="AJ138" s="188"/>
      <c r="AK138" s="189"/>
      <c r="AL138" s="190"/>
      <c r="AM138" s="190"/>
      <c r="AN138" s="190"/>
      <c r="AO138" s="190"/>
      <c r="AP138" s="190"/>
      <c r="AQ138" s="190"/>
      <c r="AR138" s="190"/>
      <c r="AS138" s="189"/>
      <c r="AT138" s="189"/>
      <c r="AU138" s="189"/>
      <c r="AV138" s="188"/>
      <c r="AW138" s="188"/>
      <c r="AX138" s="115"/>
      <c r="AY138" s="115"/>
      <c r="AZ138" s="189"/>
      <c r="BA138" s="188"/>
      <c r="BB138" s="188"/>
      <c r="BC138" s="191"/>
      <c r="BD138" s="3"/>
      <c r="BE138" s="172"/>
      <c r="BF138" s="172"/>
      <c r="BG138" s="3"/>
      <c r="BH138" s="172"/>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row>
    <row r="139" spans="1:144" ht="30" x14ac:dyDescent="0.35">
      <c r="A139" s="1"/>
      <c r="B139" s="16">
        <v>14</v>
      </c>
      <c r="C139" s="207" t="s">
        <v>468</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7" t="str">
        <f>C139</f>
        <v xml:space="preserve">L’operatrice sociosanitaria nella formazione e nella professione </v>
      </c>
    </row>
    <row r="140" spans="1:144" ht="45" x14ac:dyDescent="0.2">
      <c r="A140" s="170" t="str">
        <f t="shared" ref="A140:A141" si="325">IF(BC140=1,"X"," ")</f>
        <v>X</v>
      </c>
      <c r="B140" s="171" t="s">
        <v>313</v>
      </c>
      <c r="C140" s="198" t="s">
        <v>469</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1"/>
      <c r="Z140" s="201"/>
      <c r="AA140" s="201"/>
      <c r="AB140" s="201"/>
      <c r="AC140" s="201"/>
      <c r="AD140" s="201"/>
      <c r="AE140" s="201"/>
      <c r="AF140" s="201"/>
      <c r="AG140" s="202"/>
      <c r="AH140" s="185" t="str">
        <f t="shared" ref="AH140:AH141" si="326">IF(BB140=1,"Attenzione - valido solo 1 voto per riga",(IF(BA140=1,"Attenzione - ingresso obbligatorio"," ")))</f>
        <v>Attenzione - ingresso obbligatorio</v>
      </c>
      <c r="AI140" s="52" t="s">
        <v>12</v>
      </c>
      <c r="AJ140" s="52">
        <f t="shared" ref="AJ140:AJ141" si="327">IF(AV140="x",1,0)</f>
        <v>1</v>
      </c>
      <c r="AK140" s="52">
        <f t="shared" ref="AK140:AK141" si="328">AL140+AM140</f>
        <v>0</v>
      </c>
      <c r="AL140" s="117">
        <f t="shared" ref="AL140:AL141" si="329">COUNTIF(M140:Q140,"*")</f>
        <v>0</v>
      </c>
      <c r="AM140" s="117">
        <f t="shared" ref="AM140:AM141" si="330">COUNTIF(R140:W140,"*")</f>
        <v>0</v>
      </c>
      <c r="AN140" s="117">
        <f t="shared" ref="AN140:AN141" si="331">COUNTIF(X140,"*")</f>
        <v>0</v>
      </c>
      <c r="AO140" s="113">
        <f t="shared" ref="AO140:AO141" si="332">AL140*3</f>
        <v>0</v>
      </c>
      <c r="AP140" s="113">
        <f t="shared" ref="AP140:AP141" si="333">AM140*5</f>
        <v>0</v>
      </c>
      <c r="AQ140" s="113">
        <f t="shared" ref="AQ140:AQ141" si="334">IF(AN140=1,0,2)</f>
        <v>2</v>
      </c>
      <c r="AR140" s="113">
        <f t="shared" ref="AR140:AR141" si="335">AO140+AP140+AQ140</f>
        <v>2</v>
      </c>
      <c r="AS140" s="113" t="str">
        <f t="shared" ref="AS140:AS141" si="336">IF(AR140=0,"x"," ")</f>
        <v xml:space="preserve"> </v>
      </c>
      <c r="AT140" s="113" t="str">
        <f t="shared" ref="AT140:AT141" si="337">IF(AR140=3,"x"," ")</f>
        <v xml:space="preserve"> </v>
      </c>
      <c r="AU140" s="113" t="str">
        <f t="shared" ref="AU140:AU141" si="338">IF(AR140=5,"x"," ")</f>
        <v xml:space="preserve"> </v>
      </c>
      <c r="AV140" s="113" t="str">
        <f t="shared" ref="AV140:AV141" si="339">IF(AR140=2,"x"," ")</f>
        <v>x</v>
      </c>
      <c r="AW140" s="113" t="str">
        <f t="shared" ref="AW140:AW141" si="340">IF(AR140=7,"x"," ")</f>
        <v xml:space="preserve"> </v>
      </c>
      <c r="AX140" s="113" t="str">
        <f t="shared" ref="AX140:AX141" si="341">IF(AR140=6,"x"," ")</f>
        <v xml:space="preserve"> </v>
      </c>
      <c r="AY140" s="113" t="str">
        <f t="shared" ref="AY140:AY141" si="342">IF(AR140&gt;7,"x"," ")</f>
        <v xml:space="preserve"> </v>
      </c>
      <c r="AZ140" s="122">
        <f t="shared" ref="AZ140:AZ141" si="343">IF(AS140="x",1,(IF(AT140="x",1,(IF(AU140="x",1,0)))))</f>
        <v>0</v>
      </c>
      <c r="BA140" s="123">
        <f t="shared" ref="BA140:BA141" si="344">IF(AV140="x",1,(IF(AW140="x",1,0)))</f>
        <v>1</v>
      </c>
      <c r="BB140" s="123">
        <f t="shared" ref="BB140:BB141" si="345">IF(AX140="x",1,(IF(AY140="x",1,0)))</f>
        <v>0</v>
      </c>
      <c r="BC140" s="113">
        <f t="shared" ref="BC140:BC141" si="346">IF(BA140=1,1,(IF(BB140=1,1,0)))</f>
        <v>1</v>
      </c>
      <c r="BD140" s="82">
        <f t="shared" ref="BD140:BD141" si="347">COUNTIF(AM140:AN140,"&gt;0")</f>
        <v>0</v>
      </c>
      <c r="BE140" s="166" t="str">
        <f t="shared" ref="BE140:BE141" si="348">C140</f>
        <v>Si riconosce quale persona in formazione, conosce il proprio processo di apprendimento e collabora al percorso formativo</v>
      </c>
      <c r="BF140" s="173" t="s">
        <v>275</v>
      </c>
      <c r="BG140" s="166">
        <f t="shared" ref="BG140:BG141" si="349">X140</f>
        <v>0</v>
      </c>
      <c r="BH140" s="173"/>
    </row>
    <row r="141" spans="1:144" ht="45" x14ac:dyDescent="0.2">
      <c r="A141" s="170" t="str">
        <f t="shared" si="325"/>
        <v>X</v>
      </c>
      <c r="B141" s="171" t="s">
        <v>314</v>
      </c>
      <c r="C141" s="198" t="s">
        <v>470</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1"/>
      <c r="Z141" s="201"/>
      <c r="AA141" s="201"/>
      <c r="AB141" s="201"/>
      <c r="AC141" s="201"/>
      <c r="AD141" s="201"/>
      <c r="AE141" s="201"/>
      <c r="AF141" s="201"/>
      <c r="AG141" s="202"/>
      <c r="AH141" s="185" t="str">
        <f t="shared" si="326"/>
        <v>Attenzione - ingresso obbligatorio</v>
      </c>
      <c r="AI141" s="52" t="s">
        <v>12</v>
      </c>
      <c r="AJ141" s="52">
        <f t="shared" si="327"/>
        <v>1</v>
      </c>
      <c r="AK141" s="52">
        <f t="shared" si="328"/>
        <v>0</v>
      </c>
      <c r="AL141" s="117">
        <f t="shared" si="329"/>
        <v>0</v>
      </c>
      <c r="AM141" s="117">
        <f t="shared" si="330"/>
        <v>0</v>
      </c>
      <c r="AN141" s="117">
        <f t="shared" si="331"/>
        <v>0</v>
      </c>
      <c r="AO141" s="113">
        <f t="shared" si="332"/>
        <v>0</v>
      </c>
      <c r="AP141" s="113">
        <f t="shared" si="333"/>
        <v>0</v>
      </c>
      <c r="AQ141" s="113">
        <f t="shared" si="334"/>
        <v>2</v>
      </c>
      <c r="AR141" s="113">
        <f t="shared" si="335"/>
        <v>2</v>
      </c>
      <c r="AS141" s="113" t="str">
        <f t="shared" si="336"/>
        <v xml:space="preserve"> </v>
      </c>
      <c r="AT141" s="113" t="str">
        <f t="shared" si="337"/>
        <v xml:space="preserve"> </v>
      </c>
      <c r="AU141" s="113" t="str">
        <f t="shared" si="338"/>
        <v xml:space="preserve"> </v>
      </c>
      <c r="AV141" s="113" t="str">
        <f t="shared" si="339"/>
        <v>x</v>
      </c>
      <c r="AW141" s="113" t="str">
        <f t="shared" si="340"/>
        <v xml:space="preserve"> </v>
      </c>
      <c r="AX141" s="113" t="str">
        <f t="shared" si="341"/>
        <v xml:space="preserve"> </v>
      </c>
      <c r="AY141" s="113" t="str">
        <f t="shared" si="342"/>
        <v xml:space="preserve"> </v>
      </c>
      <c r="AZ141" s="122">
        <f t="shared" si="343"/>
        <v>0</v>
      </c>
      <c r="BA141" s="123">
        <f t="shared" si="344"/>
        <v>1</v>
      </c>
      <c r="BB141" s="123">
        <f t="shared" si="345"/>
        <v>0</v>
      </c>
      <c r="BC141" s="113">
        <f t="shared" si="346"/>
        <v>1</v>
      </c>
      <c r="BD141" s="82">
        <f t="shared" si="347"/>
        <v>0</v>
      </c>
      <c r="BE141" s="166" t="str">
        <f t="shared" si="348"/>
        <v>Si identifica quale professionista all'interno del team interprofessionale</v>
      </c>
      <c r="BF141" s="173" t="s">
        <v>275</v>
      </c>
      <c r="BG141" s="166">
        <f t="shared" si="349"/>
        <v>0</v>
      </c>
      <c r="BH141" s="173"/>
    </row>
    <row r="142" spans="1:144" ht="28.5" x14ac:dyDescent="0.35">
      <c r="A142" s="116"/>
      <c r="B142" s="50" t="s">
        <v>0</v>
      </c>
      <c r="C142" s="203" t="s">
        <v>137</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114</v>
      </c>
      <c r="Y142" s="206"/>
      <c r="Z142" s="206"/>
      <c r="AA142" s="206"/>
      <c r="AB142" s="206"/>
      <c r="AC142" s="206"/>
      <c r="AD142" s="206"/>
      <c r="AE142" s="206"/>
      <c r="AF142" s="206"/>
      <c r="AG142" s="206"/>
      <c r="AH142" s="156"/>
      <c r="AI142" s="115" t="s">
        <v>220</v>
      </c>
      <c r="AJ142" s="188" t="s">
        <v>223</v>
      </c>
      <c r="AK142" s="189" t="s">
        <v>221</v>
      </c>
      <c r="AL142" s="190" t="s">
        <v>211</v>
      </c>
      <c r="AM142" s="190" t="s">
        <v>212</v>
      </c>
      <c r="AN142" s="190" t="s">
        <v>208</v>
      </c>
      <c r="AO142" s="190" t="s">
        <v>210</v>
      </c>
      <c r="AP142" s="190" t="s">
        <v>209</v>
      </c>
      <c r="AQ142" s="190" t="s">
        <v>213</v>
      </c>
      <c r="AR142" s="190" t="s">
        <v>214</v>
      </c>
      <c r="AS142" s="189">
        <v>0</v>
      </c>
      <c r="AT142" s="189">
        <v>3</v>
      </c>
      <c r="AU142" s="189">
        <v>5</v>
      </c>
      <c r="AV142" s="188">
        <v>2</v>
      </c>
      <c r="AW142" s="188">
        <v>7</v>
      </c>
      <c r="AX142" s="115">
        <v>6</v>
      </c>
      <c r="AY142" s="115" t="s">
        <v>215</v>
      </c>
      <c r="AZ142" s="189" t="s">
        <v>216</v>
      </c>
      <c r="BA142" s="188" t="s">
        <v>218</v>
      </c>
      <c r="BB142" s="188" t="s">
        <v>219</v>
      </c>
      <c r="BC142" s="191" t="s">
        <v>217</v>
      </c>
      <c r="BD142" s="242" t="s">
        <v>228</v>
      </c>
      <c r="BE142" s="211" t="s">
        <v>274</v>
      </c>
      <c r="BF142" s="238" t="s">
        <v>280</v>
      </c>
      <c r="BG142" s="211" t="s">
        <v>296</v>
      </c>
      <c r="BH142" s="238" t="s">
        <v>280</v>
      </c>
      <c r="BI142" s="211" t="s">
        <v>306</v>
      </c>
    </row>
    <row r="143" spans="1:144"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144" s="124" customFormat="1" ht="30" hidden="1" customHeight="1" x14ac:dyDescent="0.2">
      <c r="A144" s="1"/>
      <c r="B144" s="131"/>
      <c r="C144" s="132"/>
      <c r="D144" s="132"/>
      <c r="E144" s="132"/>
      <c r="F144" s="132"/>
      <c r="G144" s="132"/>
      <c r="H144" s="132"/>
      <c r="I144" s="132"/>
      <c r="J144" s="132"/>
      <c r="K144" s="132"/>
      <c r="L144" s="132"/>
      <c r="M144" s="133">
        <f t="shared" ref="M144:W144" si="350">COUNTIF(M75:M141,"*")</f>
        <v>0</v>
      </c>
      <c r="N144" s="133">
        <f t="shared" si="350"/>
        <v>0</v>
      </c>
      <c r="O144" s="133">
        <f t="shared" si="350"/>
        <v>0</v>
      </c>
      <c r="P144" s="133">
        <f t="shared" si="350"/>
        <v>0</v>
      </c>
      <c r="Q144" s="133">
        <f t="shared" si="350"/>
        <v>0</v>
      </c>
      <c r="R144" s="133">
        <f t="shared" si="350"/>
        <v>0</v>
      </c>
      <c r="S144" s="133">
        <f t="shared" si="350"/>
        <v>0</v>
      </c>
      <c r="T144" s="133">
        <f t="shared" si="350"/>
        <v>0</v>
      </c>
      <c r="U144" s="133">
        <f t="shared" si="350"/>
        <v>0</v>
      </c>
      <c r="V144" s="133">
        <f t="shared" si="350"/>
        <v>0</v>
      </c>
      <c r="W144" s="133">
        <f t="shared" si="350"/>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1">COUNTIF(AS75:AS141,"x")</f>
        <v>0</v>
      </c>
      <c r="AT144" s="125">
        <f t="shared" si="351"/>
        <v>0</v>
      </c>
      <c r="AU144" s="125">
        <f t="shared" si="351"/>
        <v>0</v>
      </c>
      <c r="AV144" s="125">
        <f t="shared" si="351"/>
        <v>41</v>
      </c>
      <c r="AW144" s="125">
        <f t="shared" si="351"/>
        <v>0</v>
      </c>
      <c r="AX144" s="125">
        <f t="shared" si="351"/>
        <v>0</v>
      </c>
      <c r="AY144" s="125">
        <f t="shared" si="351"/>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25">
      <c r="A146" s="1"/>
      <c r="B146" s="247" t="s">
        <v>70</v>
      </c>
      <c r="C146" s="247"/>
      <c r="D146" s="247"/>
      <c r="E146" s="247"/>
      <c r="F146" s="247"/>
      <c r="G146" s="247"/>
      <c r="H146" s="247"/>
      <c r="I146" s="247"/>
      <c r="J146" s="247"/>
      <c r="K146" s="248">
        <f>AI144</f>
        <v>41</v>
      </c>
      <c r="L146" s="249"/>
      <c r="M146" s="479" t="str">
        <f>IF(AK147&gt;0,"Non tutte le competenze operative valutate. Giustificare dove mancante"," ")</f>
        <v>Non tutte le competenze operative valutate. Giustificare dove mancante</v>
      </c>
      <c r="N146" s="480"/>
      <c r="O146" s="480"/>
      <c r="P146" s="480"/>
      <c r="Q146" s="480"/>
      <c r="R146" s="480"/>
      <c r="S146" s="480"/>
      <c r="T146" s="480"/>
      <c r="U146" s="480"/>
      <c r="V146" s="252" t="s">
        <v>271</v>
      </c>
      <c r="W146" s="252"/>
      <c r="X146" s="252"/>
      <c r="Y146" s="252"/>
      <c r="Z146" s="252"/>
      <c r="AA146" s="252"/>
      <c r="AB146" s="252"/>
      <c r="AC146" s="252"/>
      <c r="AD146" s="252"/>
      <c r="AE146" s="252"/>
      <c r="AF146" s="252"/>
      <c r="AG146" s="252"/>
      <c r="AH146" s="157" t="str">
        <f>IF(BC144&gt;0,"Valutazioni mancanti - si prega di aggiungere"," ")</f>
        <v>Valutazioni mancanti - si prega di aggiungere</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71</v>
      </c>
      <c r="C147" s="247"/>
      <c r="D147" s="247"/>
      <c r="E147" s="247"/>
      <c r="F147" s="247"/>
      <c r="G147" s="247"/>
      <c r="H147" s="247"/>
      <c r="I147" s="247"/>
      <c r="J147" s="247"/>
      <c r="K147" s="248">
        <f>AK145</f>
        <v>0</v>
      </c>
      <c r="L147" s="249"/>
      <c r="M147" s="448" t="str">
        <f>IF(AL145&gt;0,"Valido solo 1 voto per riga"," ")</f>
        <v xml:space="preserve"> </v>
      </c>
      <c r="N147" s="449"/>
      <c r="O147" s="449"/>
      <c r="P147" s="449"/>
      <c r="Q147" s="449"/>
      <c r="R147" s="449"/>
      <c r="S147" s="449"/>
      <c r="T147" s="449"/>
      <c r="U147" s="450"/>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c r="BD147" s="242"/>
    </row>
    <row r="148" spans="1:56" ht="48.75" customHeight="1" thickBot="1" x14ac:dyDescent="0.4">
      <c r="A148" s="1"/>
      <c r="B148" s="269" t="s">
        <v>201</v>
      </c>
      <c r="C148" s="270"/>
      <c r="D148" s="442" t="s">
        <v>72</v>
      </c>
      <c r="E148" s="271"/>
      <c r="F148" s="271"/>
      <c r="G148" s="271"/>
      <c r="H148" s="271"/>
      <c r="I148" s="271"/>
      <c r="J148" s="272"/>
      <c r="K148" s="273">
        <f>K147*6</f>
        <v>0</v>
      </c>
      <c r="L148" s="274"/>
      <c r="M148" s="448" t="str">
        <f>IF(BA144&gt;0,"Aggiungere le voci mancanti"," ")</f>
        <v>Aggiungere le voci mancanti</v>
      </c>
      <c r="N148" s="449"/>
      <c r="O148" s="449"/>
      <c r="P148" s="449"/>
      <c r="Q148" s="449"/>
      <c r="R148" s="449"/>
      <c r="S148" s="449"/>
      <c r="T148" s="449"/>
      <c r="U148" s="450"/>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242"/>
    </row>
    <row r="149" spans="1:56" ht="48.75" customHeight="1" thickTop="1" thickBot="1" x14ac:dyDescent="0.4">
      <c r="A149" s="1"/>
      <c r="B149" s="110" t="str">
        <f>IF(AM145&gt;0,"X",X144)</f>
        <v>X</v>
      </c>
      <c r="C149" s="108" t="s">
        <v>305</v>
      </c>
      <c r="D149" s="442" t="s">
        <v>303</v>
      </c>
      <c r="E149" s="271"/>
      <c r="F149" s="271"/>
      <c r="G149" s="271"/>
      <c r="H149" s="271"/>
      <c r="I149" s="271"/>
      <c r="J149" s="272"/>
      <c r="K149" s="273">
        <f>SUM(M145:W145)</f>
        <v>0</v>
      </c>
      <c r="L149" s="274"/>
      <c r="M149" s="481" t="s">
        <v>138</v>
      </c>
      <c r="N149" s="482"/>
      <c r="O149" s="482"/>
      <c r="P149" s="482"/>
      <c r="Q149" s="482"/>
      <c r="R149" s="482"/>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242"/>
    </row>
    <row r="150" spans="1:56" ht="36" customHeight="1" x14ac:dyDescent="0.35">
      <c r="A150" s="24"/>
      <c r="B150" s="246" t="s">
        <v>270</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242"/>
    </row>
  </sheetData>
  <sheetProtection algorithmName="SHA-512" hashValue="AT+ca0nMdiawJCQU3WL+L7vQQRnNst6DDyXN9RDb0bKh42WwJ3b+3nfXv+5AlVzYXWsgiy85chOm/3EbwSDcZA==" saltValue="EWV2YTcsfm3YPMja0HJa+g==" spinCount="100000" sheet="1" formatRows="0" selectLockedCells="1"/>
  <mergeCells count="263">
    <mergeCell ref="B150:AG150"/>
    <mergeCell ref="BI142:BI143"/>
    <mergeCell ref="BD142:BD150"/>
    <mergeCell ref="C142:L142"/>
    <mergeCell ref="X142:AG142"/>
    <mergeCell ref="BE142:BE143"/>
    <mergeCell ref="BF142:BF143"/>
    <mergeCell ref="BG142:BG143"/>
    <mergeCell ref="BH142:BH143"/>
    <mergeCell ref="B146:J146"/>
    <mergeCell ref="K146:L146"/>
    <mergeCell ref="M146:U146"/>
    <mergeCell ref="V146:AG146"/>
    <mergeCell ref="B147:J147"/>
    <mergeCell ref="K147:L147"/>
    <mergeCell ref="M147:U147"/>
    <mergeCell ref="V147:AG149"/>
    <mergeCell ref="B148:C148"/>
    <mergeCell ref="D148:J148"/>
    <mergeCell ref="K148:L148"/>
    <mergeCell ref="M148:U148"/>
    <mergeCell ref="D149:J149"/>
    <mergeCell ref="K149:L149"/>
    <mergeCell ref="M149:R149"/>
    <mergeCell ref="S149:T149"/>
    <mergeCell ref="C141:L141"/>
    <mergeCell ref="X141:AG141"/>
    <mergeCell ref="C138:L138"/>
    <mergeCell ref="X138:AG138"/>
    <mergeCell ref="C139:AG139"/>
    <mergeCell ref="C140:L140"/>
    <mergeCell ref="X140:AG140"/>
    <mergeCell ref="C135:L135"/>
    <mergeCell ref="X135:AG135"/>
    <mergeCell ref="C136:AG136"/>
    <mergeCell ref="C137:L137"/>
    <mergeCell ref="X137:AG137"/>
    <mergeCell ref="C132:L132"/>
    <mergeCell ref="X132:AG132"/>
    <mergeCell ref="C133:L133"/>
    <mergeCell ref="X133:AG133"/>
    <mergeCell ref="C134:L134"/>
    <mergeCell ref="X134:AG134"/>
    <mergeCell ref="C130:L130"/>
    <mergeCell ref="X130:AG130"/>
    <mergeCell ref="C131:AG131"/>
    <mergeCell ref="C126:L126"/>
    <mergeCell ref="X126:AG126"/>
    <mergeCell ref="C127:AG127"/>
    <mergeCell ref="C128:L128"/>
    <mergeCell ref="X128:AG128"/>
    <mergeCell ref="C129:L129"/>
    <mergeCell ref="X129:AG129"/>
    <mergeCell ref="C123:AG123"/>
    <mergeCell ref="C124:L124"/>
    <mergeCell ref="X124:AG124"/>
    <mergeCell ref="C125:L125"/>
    <mergeCell ref="X125:AG125"/>
    <mergeCell ref="C122:L122"/>
    <mergeCell ref="X122:AG122"/>
    <mergeCell ref="C119:L119"/>
    <mergeCell ref="X119:AG119"/>
    <mergeCell ref="C120:AG120"/>
    <mergeCell ref="C121:L121"/>
    <mergeCell ref="X121:AG121"/>
    <mergeCell ref="C115:L115"/>
    <mergeCell ref="X115:AG115"/>
    <mergeCell ref="C116:AG116"/>
    <mergeCell ref="C117:L117"/>
    <mergeCell ref="X117:AG117"/>
    <mergeCell ref="C118:L118"/>
    <mergeCell ref="X118:AG118"/>
    <mergeCell ref="C113:L113"/>
    <mergeCell ref="X113:AG113"/>
    <mergeCell ref="C114:L114"/>
    <mergeCell ref="X114:AG114"/>
    <mergeCell ref="C111:L111"/>
    <mergeCell ref="X111:AG111"/>
    <mergeCell ref="C112:AG112"/>
    <mergeCell ref="C107:L107"/>
    <mergeCell ref="X107:AG107"/>
    <mergeCell ref="C108:AG108"/>
    <mergeCell ref="C109:L109"/>
    <mergeCell ref="X109:AG109"/>
    <mergeCell ref="C110:L110"/>
    <mergeCell ref="X110:AG110"/>
    <mergeCell ref="C104:AG104"/>
    <mergeCell ref="C105:L105"/>
    <mergeCell ref="X105:AG105"/>
    <mergeCell ref="C106:L106"/>
    <mergeCell ref="X106:AG106"/>
    <mergeCell ref="C101:L101"/>
    <mergeCell ref="X101:AG101"/>
    <mergeCell ref="C102:L102"/>
    <mergeCell ref="X102:AG102"/>
    <mergeCell ref="C103:L103"/>
    <mergeCell ref="X103:AG103"/>
    <mergeCell ref="C96:L96"/>
    <mergeCell ref="X96:AG96"/>
    <mergeCell ref="C97:L97"/>
    <mergeCell ref="X97:AG97"/>
    <mergeCell ref="C98:L98"/>
    <mergeCell ref="X98:AG98"/>
    <mergeCell ref="C99:L99"/>
    <mergeCell ref="X99:AG99"/>
    <mergeCell ref="C100:L100"/>
    <mergeCell ref="X100:AG100"/>
    <mergeCell ref="C92:L92"/>
    <mergeCell ref="X92:AG92"/>
    <mergeCell ref="C93:L93"/>
    <mergeCell ref="X93:AG93"/>
    <mergeCell ref="C94:AG94"/>
    <mergeCell ref="C95:L95"/>
    <mergeCell ref="X95:AG95"/>
    <mergeCell ref="C87:L87"/>
    <mergeCell ref="X87:AG87"/>
    <mergeCell ref="C88:L88"/>
    <mergeCell ref="X88:AG88"/>
    <mergeCell ref="C89:L89"/>
    <mergeCell ref="X89:AG89"/>
    <mergeCell ref="C90:L90"/>
    <mergeCell ref="X90:AG90"/>
    <mergeCell ref="C91:L91"/>
    <mergeCell ref="X91:AG91"/>
    <mergeCell ref="C82:L82"/>
    <mergeCell ref="X82:AG82"/>
    <mergeCell ref="C83:AG83"/>
    <mergeCell ref="C84:L84"/>
    <mergeCell ref="X84:AG84"/>
    <mergeCell ref="C85:L85"/>
    <mergeCell ref="X85:AG85"/>
    <mergeCell ref="C86:L86"/>
    <mergeCell ref="X86:AG86"/>
    <mergeCell ref="AH50:AH56"/>
    <mergeCell ref="AH57:AH65"/>
    <mergeCell ref="C81:L81"/>
    <mergeCell ref="X81:AG81"/>
    <mergeCell ref="U65:U72"/>
    <mergeCell ref="V65:V72"/>
    <mergeCell ref="W65:W72"/>
    <mergeCell ref="B62:L62"/>
    <mergeCell ref="B63:L63"/>
    <mergeCell ref="B65:L66"/>
    <mergeCell ref="T65:T72"/>
    <mergeCell ref="M63:AG63"/>
    <mergeCell ref="B44:AG44"/>
    <mergeCell ref="C79:L79"/>
    <mergeCell ref="X79:AG79"/>
    <mergeCell ref="C80:AG80"/>
    <mergeCell ref="X65:AG65"/>
    <mergeCell ref="X66:AG66"/>
    <mergeCell ref="C73:L73"/>
    <mergeCell ref="X73:AG73"/>
    <mergeCell ref="S65:S72"/>
    <mergeCell ref="C74:AG74"/>
    <mergeCell ref="C75:L75"/>
    <mergeCell ref="X75:AG75"/>
    <mergeCell ref="C76:L76"/>
    <mergeCell ref="X76:AG76"/>
    <mergeCell ref="C77:L77"/>
    <mergeCell ref="X77:AG77"/>
    <mergeCell ref="C78:L78"/>
    <mergeCell ref="X78:AG78"/>
    <mergeCell ref="B57:H57"/>
    <mergeCell ref="B48:O50"/>
    <mergeCell ref="Q48:AG50"/>
    <mergeCell ref="T53:V53"/>
    <mergeCell ref="P53:S53"/>
    <mergeCell ref="H56:K56"/>
    <mergeCell ref="AH19:AH20"/>
    <mergeCell ref="E21:N21"/>
    <mergeCell ref="T12:AG12"/>
    <mergeCell ref="B14:D14"/>
    <mergeCell ref="E14:N14"/>
    <mergeCell ref="T14:AG14"/>
    <mergeCell ref="E16:N16"/>
    <mergeCell ref="T16:AG16"/>
    <mergeCell ref="AH11:AH16"/>
    <mergeCell ref="AH26:AH29"/>
    <mergeCell ref="AH30:AH32"/>
    <mergeCell ref="AH2:AH7"/>
    <mergeCell ref="X4:AG4"/>
    <mergeCell ref="A15:D17"/>
    <mergeCell ref="B10:D10"/>
    <mergeCell ref="AH24:AH25"/>
    <mergeCell ref="B43:AG43"/>
    <mergeCell ref="AH21:AH22"/>
    <mergeCell ref="L4:U4"/>
    <mergeCell ref="E10:N10"/>
    <mergeCell ref="T10:AG10"/>
    <mergeCell ref="B12:D12"/>
    <mergeCell ref="E12:J12"/>
    <mergeCell ref="K12:L12"/>
    <mergeCell ref="M12:N12"/>
    <mergeCell ref="A2:J5"/>
    <mergeCell ref="L2:U2"/>
    <mergeCell ref="X2:AD2"/>
    <mergeCell ref="AF2:AG2"/>
    <mergeCell ref="E24:N24"/>
    <mergeCell ref="B40:AG40"/>
    <mergeCell ref="E26:N26"/>
    <mergeCell ref="E28:G28"/>
    <mergeCell ref="J28:N28"/>
    <mergeCell ref="B37:AG37"/>
    <mergeCell ref="E30:N30"/>
    <mergeCell ref="B7:AG7"/>
    <mergeCell ref="B18:D18"/>
    <mergeCell ref="E18:N18"/>
    <mergeCell ref="T18:AG18"/>
    <mergeCell ref="T28:AG28"/>
    <mergeCell ref="B26:D27"/>
    <mergeCell ref="AB31:AG32"/>
    <mergeCell ref="T32:AA32"/>
    <mergeCell ref="T33:AA33"/>
    <mergeCell ref="AB30:AG30"/>
    <mergeCell ref="H28:I28"/>
    <mergeCell ref="B32:D32"/>
    <mergeCell ref="E32:N32"/>
    <mergeCell ref="T30:AA30"/>
    <mergeCell ref="B33:N33"/>
    <mergeCell ref="AH33:AH34"/>
    <mergeCell ref="B38:AG38"/>
    <mergeCell ref="B39:AG39"/>
    <mergeCell ref="AH71:AH72"/>
    <mergeCell ref="AH67:AH68"/>
    <mergeCell ref="AH69:AH70"/>
    <mergeCell ref="X67:AG72"/>
    <mergeCell ref="B67:L72"/>
    <mergeCell ref="M65:M72"/>
    <mergeCell ref="N65:N72"/>
    <mergeCell ref="O65:O72"/>
    <mergeCell ref="P65:P72"/>
    <mergeCell ref="Q65:Q72"/>
    <mergeCell ref="R65:R72"/>
    <mergeCell ref="B35:AG35"/>
    <mergeCell ref="B42:AG42"/>
    <mergeCell ref="B36:AG36"/>
    <mergeCell ref="B52:C55"/>
    <mergeCell ref="D52:F55"/>
    <mergeCell ref="G52:O55"/>
    <mergeCell ref="W52:AG58"/>
    <mergeCell ref="Q54:U54"/>
    <mergeCell ref="Q56:U56"/>
    <mergeCell ref="B46:AG46"/>
    <mergeCell ref="BH71:BH72"/>
    <mergeCell ref="BI71:BI72"/>
    <mergeCell ref="BG71:BG72"/>
    <mergeCell ref="BF71:BF72"/>
    <mergeCell ref="AI71:AI72"/>
    <mergeCell ref="AJ71:AJ72"/>
    <mergeCell ref="AK71:AK72"/>
    <mergeCell ref="AL71:AL72"/>
    <mergeCell ref="AM71:AM72"/>
    <mergeCell ref="AN71:AN72"/>
    <mergeCell ref="AO71:AO72"/>
    <mergeCell ref="AP71:AP72"/>
    <mergeCell ref="AQ71:AQ72"/>
    <mergeCell ref="AR71:AR72"/>
    <mergeCell ref="AZ71:AZ72"/>
    <mergeCell ref="BA71:BA72"/>
    <mergeCell ref="BB71:BB72"/>
    <mergeCell ref="BC71:BC72"/>
    <mergeCell ref="BE71:BE72"/>
  </mergeCells>
  <conditionalFormatting sqref="AH146">
    <cfRule type="cellIs" dxfId="14" priority="954" operator="equal">
      <formula>" "</formula>
    </cfRule>
  </conditionalFormatting>
  <conditionalFormatting sqref="M147">
    <cfRule type="cellIs" dxfId="13" priority="951" operator="equal">
      <formula>" "</formula>
    </cfRule>
  </conditionalFormatting>
  <conditionalFormatting sqref="M146">
    <cfRule type="cellIs" dxfId="12" priority="953" operator="equal">
      <formula>" "</formula>
    </cfRule>
  </conditionalFormatting>
  <conditionalFormatting sqref="M148">
    <cfRule type="cellIs" dxfId="11" priority="952" operator="equal">
      <formula>" "</formula>
    </cfRule>
  </conditionalFormatting>
  <conditionalFormatting sqref="X75:X78 X81 X84:X92 X95:X102 X105:X106 X109:X110 X113:X114 X117:X118 X121 X124:X125 X128:X129 X132:X134 X137 X140:X141">
    <cfRule type="expression" dxfId="10" priority="933">
      <formula>AV75="x"</formula>
    </cfRule>
    <cfRule type="expression" dxfId="9" priority="934">
      <formula>BD75=2</formula>
    </cfRule>
    <cfRule type="expression" dxfId="8" priority="935">
      <formula>AM75&gt;0</formula>
    </cfRule>
  </conditionalFormatting>
  <conditionalFormatting sqref="AG75:AG78 AG81 AG84:AG92 AG95:AG102 AG105:AG106 AG109:AG110 AG113:AG114 AG117:AG118 AG121 AG124:AG125 AG128:AG129 AG132:AG134 AG137 AG140:AG141">
    <cfRule type="expression" dxfId="7" priority="936">
      <formula>#REF!="x"</formula>
    </cfRule>
    <cfRule type="expression" dxfId="6" priority="937">
      <formula>#REF!=2</formula>
    </cfRule>
    <cfRule type="expression" dxfId="5" priority="938">
      <formula>AV75&gt;0</formula>
    </cfRule>
  </conditionalFormatting>
  <conditionalFormatting sqref="Y75:AF78 Y81:AF81 Y84:AF92 Y95:AF102 Y105:AF106 Y109:AF110 Y113:AF114 Y117:AF118 Y121:AF121 Y124:AF125 Y128:AF129 Y132:AF134 Y137:AF137 Y140:AF141">
    <cfRule type="expression" dxfId="4" priority="939">
      <formula>AW75="x"</formula>
    </cfRule>
    <cfRule type="expression" dxfId="3" priority="940">
      <formula>#REF!=2</formula>
    </cfRule>
    <cfRule type="expression" dxfId="2" priority="941">
      <formula>AN75&gt;0</formula>
    </cfRule>
  </conditionalFormatting>
  <conditionalFormatting sqref="AH75:AH78 AH81 AH84:AH92 AH95:AH102 AH105:AH106 AH109:AH110 AH113:AH114 AH117:AH118 AH121 AH124:AH125 AH128:AH129 AH132:AH134 AH137 AH140:AH141">
    <cfRule type="cellIs" dxfId="1" priority="748" operator="equal">
      <formula>" "</formula>
    </cfRule>
    <cfRule type="expression" dxfId="0" priority="749">
      <formula>AM75=1</formula>
    </cfRule>
  </conditionalFormatting>
  <hyperlinks>
    <hyperlink ref="T30" r:id="rId1" display="ce.qu@kanton.ch"/>
    <hyperlink ref="X66:AG66" r:id="rId2" display="Collegamento all'elenco delle profession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&amp;C&amp;"Arial,Standard"&amp;10Pagina&amp;"Arial,Fett" &amp;P&amp;"Arial,Standard"/&amp;N</oddFooter>
  </headerFooter>
  <rowBreaks count="1" manualBreakCount="1">
    <brk id="59" max="16383" man="1"/>
  </rowBreaks>
  <ignoredErrors>
    <ignoredError sqref="T30 A2" unlocked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
  <sheetViews>
    <sheetView showGridLines="0" zoomScale="80" zoomScaleNormal="80" workbookViewId="0">
      <selection activeCell="C8" sqref="C8"/>
    </sheetView>
  </sheetViews>
  <sheetFormatPr baseColWidth="10" defaultRowHeight="14.25" x14ac:dyDescent="0.2"/>
  <cols>
    <col min="1" max="1" width="1.85546875" style="84" customWidth="1"/>
    <col min="2" max="2" width="0.85546875" style="84" customWidth="1"/>
    <col min="3" max="3" width="71.85546875" style="84" customWidth="1"/>
    <col min="4" max="4" width="0.85546875" style="84" customWidth="1"/>
    <col min="5" max="5" width="3.42578125" style="84" customWidth="1"/>
    <col min="6" max="6" width="3.7109375" style="84" customWidth="1"/>
    <col min="7" max="7" width="0.85546875" style="84" customWidth="1"/>
    <col min="8" max="8" width="71.85546875" style="84" customWidth="1"/>
    <col min="9" max="9" width="0.85546875" style="84" customWidth="1"/>
    <col min="10" max="11" width="3.7109375" style="84" customWidth="1"/>
    <col min="12" max="12" width="0.85546875" style="84" customWidth="1"/>
    <col min="13" max="13" width="70.85546875" style="84" customWidth="1"/>
    <col min="14" max="14" width="0.85546875" style="84" customWidth="1"/>
    <col min="15" max="15" width="2.7109375" style="84" customWidth="1"/>
    <col min="16" max="16384" width="11.42578125" style="84"/>
  </cols>
  <sheetData>
    <row r="1" spans="1:15" ht="30" customHeight="1" x14ac:dyDescent="0.4">
      <c r="A1" s="2"/>
      <c r="B1" s="485" t="s">
        <v>143</v>
      </c>
      <c r="C1" s="485"/>
      <c r="D1" s="485"/>
      <c r="E1" s="31"/>
      <c r="F1" s="2"/>
      <c r="G1" s="485" t="s">
        <v>144</v>
      </c>
      <c r="H1" s="485"/>
      <c r="I1" s="485"/>
      <c r="J1" s="70"/>
      <c r="K1" s="2"/>
      <c r="L1" s="485" t="s">
        <v>145</v>
      </c>
      <c r="M1" s="485"/>
      <c r="N1" s="485"/>
      <c r="O1" s="83"/>
    </row>
    <row r="2" spans="1:15" s="86" customFormat="1" ht="90" customHeight="1" thickBot="1" x14ac:dyDescent="0.3">
      <c r="A2" s="33"/>
      <c r="B2" s="486" t="s">
        <v>188</v>
      </c>
      <c r="C2" s="486"/>
      <c r="D2" s="486"/>
      <c r="E2" s="32"/>
      <c r="F2" s="15"/>
      <c r="G2" s="486" t="s">
        <v>153</v>
      </c>
      <c r="H2" s="486"/>
      <c r="I2" s="486"/>
      <c r="J2" s="61"/>
      <c r="K2" s="33"/>
      <c r="L2" s="486" t="s">
        <v>154</v>
      </c>
      <c r="M2" s="486"/>
      <c r="N2" s="486"/>
      <c r="O2" s="85"/>
    </row>
    <row r="3" spans="1:15" ht="3" customHeight="1" thickTop="1" x14ac:dyDescent="0.2">
      <c r="B3" s="97"/>
      <c r="C3" s="98"/>
      <c r="D3" s="99"/>
      <c r="G3" s="97"/>
      <c r="H3" s="98"/>
      <c r="I3" s="99"/>
      <c r="L3" s="97"/>
      <c r="M3" s="98"/>
      <c r="N3" s="99"/>
    </row>
    <row r="4" spans="1:15" ht="160.5" customHeight="1" x14ac:dyDescent="0.2">
      <c r="B4" s="100"/>
      <c r="C4" s="105"/>
      <c r="D4" s="101"/>
      <c r="G4" s="100"/>
      <c r="H4" s="34"/>
      <c r="I4" s="101"/>
      <c r="L4" s="100"/>
      <c r="M4" s="34"/>
      <c r="N4" s="101"/>
    </row>
    <row r="5" spans="1:15" ht="3" customHeight="1" thickBot="1" x14ac:dyDescent="0.25">
      <c r="B5" s="102"/>
      <c r="C5" s="103"/>
      <c r="D5" s="104"/>
      <c r="G5" s="102"/>
      <c r="H5" s="103"/>
      <c r="I5" s="104"/>
      <c r="L5" s="102"/>
      <c r="M5" s="103"/>
      <c r="N5" s="104"/>
    </row>
    <row r="6" spans="1:15" ht="21.75" customHeight="1" thickTop="1" x14ac:dyDescent="0.2"/>
    <row r="7" spans="1:15" ht="157.5" customHeight="1" x14ac:dyDescent="0.2">
      <c r="A7" s="2"/>
      <c r="B7" s="487" t="s">
        <v>204</v>
      </c>
      <c r="C7" s="360"/>
      <c r="D7" s="360"/>
      <c r="E7" s="69"/>
      <c r="F7" s="2"/>
      <c r="G7" s="483" t="s">
        <v>205</v>
      </c>
      <c r="H7" s="484"/>
      <c r="I7" s="484"/>
      <c r="J7" s="2"/>
      <c r="K7" s="2"/>
      <c r="L7" s="488" t="s">
        <v>206</v>
      </c>
      <c r="M7" s="360"/>
      <c r="N7" s="360"/>
      <c r="O7" s="87"/>
    </row>
    <row r="8" spans="1:15" ht="101.25" customHeight="1" x14ac:dyDescent="0.2"/>
    <row r="9" spans="1:15" ht="101.25" customHeight="1" x14ac:dyDescent="0.2"/>
    <row r="10" spans="1:15" ht="101.25" customHeight="1" x14ac:dyDescent="0.2"/>
    <row r="11" spans="1:15" ht="101.25" customHeight="1" x14ac:dyDescent="0.2"/>
    <row r="12" spans="1:15" ht="101.25" customHeight="1" x14ac:dyDescent="0.2"/>
    <row r="13" spans="1:15" ht="101.25" customHeight="1" x14ac:dyDescent="0.2"/>
    <row r="14" spans="1:15" ht="101.25" customHeight="1" x14ac:dyDescent="0.2"/>
    <row r="15" spans="1:15" ht="101.25" customHeight="1" x14ac:dyDescent="0.2"/>
    <row r="16" spans="1:15" ht="101.25" customHeight="1" x14ac:dyDescent="0.2"/>
    <row r="17" ht="101.25" customHeight="1" x14ac:dyDescent="0.2"/>
    <row r="18" ht="101.25" customHeight="1" x14ac:dyDescent="0.2"/>
    <row r="19" ht="101.25" customHeight="1" x14ac:dyDescent="0.2"/>
    <row r="20" ht="101.25" customHeight="1" x14ac:dyDescent="0.2"/>
    <row r="21" ht="101.25" customHeight="1" x14ac:dyDescent="0.2"/>
    <row r="22" ht="101.25" customHeight="1" x14ac:dyDescent="0.2"/>
    <row r="23" ht="101.25" customHeight="1" x14ac:dyDescent="0.2"/>
    <row r="24" ht="101.25" customHeight="1" x14ac:dyDescent="0.2"/>
    <row r="25" ht="101.25" customHeight="1" x14ac:dyDescent="0.2"/>
    <row r="26" ht="101.25" customHeight="1" x14ac:dyDescent="0.2"/>
    <row r="27" ht="101.25" customHeight="1" x14ac:dyDescent="0.2"/>
    <row r="28" ht="101.25" customHeight="1" x14ac:dyDescent="0.2"/>
    <row r="29" ht="101.25" customHeight="1" x14ac:dyDescent="0.2"/>
    <row r="30" ht="101.25" customHeight="1" x14ac:dyDescent="0.2"/>
    <row r="31" ht="101.25" customHeight="1" x14ac:dyDescent="0.2"/>
    <row r="32" ht="101.25" customHeight="1" x14ac:dyDescent="0.2"/>
    <row r="33" ht="101.25" customHeight="1" x14ac:dyDescent="0.2"/>
    <row r="34" ht="101.25" customHeight="1" x14ac:dyDescent="0.2"/>
    <row r="35" ht="101.25" customHeight="1" x14ac:dyDescent="0.2"/>
    <row r="36" ht="101.25" customHeight="1" x14ac:dyDescent="0.2"/>
    <row r="37" ht="101.25" customHeight="1" x14ac:dyDescent="0.2"/>
    <row r="38" ht="101.25" customHeight="1" x14ac:dyDescent="0.2"/>
    <row r="39" ht="101.25" customHeight="1" x14ac:dyDescent="0.2"/>
    <row r="40" ht="101.25" customHeight="1" x14ac:dyDescent="0.2"/>
    <row r="41" ht="101.25" customHeight="1" x14ac:dyDescent="0.2"/>
    <row r="42" ht="101.25" customHeight="1" x14ac:dyDescent="0.2"/>
    <row r="43" ht="101.25" customHeight="1" x14ac:dyDescent="0.2"/>
    <row r="44" ht="101.25" customHeight="1" x14ac:dyDescent="0.2"/>
    <row r="45" ht="101.25" customHeight="1" x14ac:dyDescent="0.2"/>
    <row r="46" ht="101.25" customHeight="1" x14ac:dyDescent="0.2"/>
    <row r="47" ht="101.25" customHeight="1" x14ac:dyDescent="0.2"/>
    <row r="48" ht="101.25" customHeight="1" x14ac:dyDescent="0.2"/>
    <row r="49" ht="101.25" customHeight="1" x14ac:dyDescent="0.2"/>
    <row r="50" ht="101.25" customHeight="1" x14ac:dyDescent="0.2"/>
    <row r="51" ht="101.25" customHeight="1" x14ac:dyDescent="0.2"/>
    <row r="52" ht="101.25" customHeight="1" x14ac:dyDescent="0.2"/>
    <row r="53" ht="101.25" customHeight="1" x14ac:dyDescent="0.2"/>
    <row r="54" ht="101.25" customHeight="1" x14ac:dyDescent="0.2"/>
    <row r="55" ht="101.25" customHeight="1" x14ac:dyDescent="0.2"/>
    <row r="56" ht="101.25" customHeight="1" x14ac:dyDescent="0.2"/>
    <row r="57" ht="101.25" customHeight="1" x14ac:dyDescent="0.2"/>
    <row r="58" ht="101.25" customHeight="1" x14ac:dyDescent="0.2"/>
    <row r="59" ht="101.25" customHeight="1" x14ac:dyDescent="0.2"/>
    <row r="60" ht="101.25" customHeight="1" x14ac:dyDescent="0.2"/>
    <row r="61" ht="101.25" customHeight="1" x14ac:dyDescent="0.2"/>
    <row r="62" ht="101.25" customHeight="1" x14ac:dyDescent="0.2"/>
    <row r="63" ht="101.25" customHeight="1" x14ac:dyDescent="0.2"/>
    <row r="64" ht="101.25" customHeight="1" x14ac:dyDescent="0.2"/>
    <row r="65" ht="101.25" customHeight="1" x14ac:dyDescent="0.2"/>
    <row r="66" ht="101.25" customHeight="1" x14ac:dyDescent="0.2"/>
    <row r="67" ht="101.25" customHeight="1" x14ac:dyDescent="0.2"/>
    <row r="68" ht="101.25" customHeight="1" x14ac:dyDescent="0.2"/>
    <row r="69" ht="101.25" customHeight="1" x14ac:dyDescent="0.2"/>
    <row r="70" ht="101.25" customHeight="1" x14ac:dyDescent="0.2"/>
    <row r="71" ht="101.25" customHeight="1" x14ac:dyDescent="0.2"/>
    <row r="72" ht="101.25" customHeight="1" x14ac:dyDescent="0.2"/>
    <row r="73" ht="101.25" customHeight="1" x14ac:dyDescent="0.2"/>
    <row r="74" ht="101.25" customHeight="1" x14ac:dyDescent="0.2"/>
    <row r="75" ht="101.25" customHeight="1" x14ac:dyDescent="0.2"/>
    <row r="76" ht="101.25" customHeight="1" x14ac:dyDescent="0.2"/>
    <row r="77" ht="101.25" customHeight="1" x14ac:dyDescent="0.2"/>
    <row r="78" ht="101.25" customHeight="1" x14ac:dyDescent="0.2"/>
    <row r="79" ht="101.25" customHeight="1" x14ac:dyDescent="0.2"/>
    <row r="80" ht="101.25" customHeight="1" x14ac:dyDescent="0.2"/>
    <row r="81" ht="101.25" customHeight="1" x14ac:dyDescent="0.2"/>
    <row r="82" ht="101.25" customHeight="1" x14ac:dyDescent="0.2"/>
    <row r="83" ht="101.25" customHeight="1" x14ac:dyDescent="0.2"/>
    <row r="84" ht="101.25" customHeight="1" x14ac:dyDescent="0.2"/>
    <row r="85" ht="101.25" customHeight="1" x14ac:dyDescent="0.2"/>
    <row r="86" ht="101.25" customHeight="1" x14ac:dyDescent="0.2"/>
    <row r="87" ht="101.25" customHeight="1" x14ac:dyDescent="0.2"/>
    <row r="88" ht="101.25" customHeight="1" x14ac:dyDescent="0.2"/>
    <row r="89" ht="101.25" customHeight="1" x14ac:dyDescent="0.2"/>
    <row r="90" ht="101.25" customHeight="1" x14ac:dyDescent="0.2"/>
    <row r="91" ht="101.25" customHeight="1" x14ac:dyDescent="0.2"/>
    <row r="92" ht="101.25" customHeight="1" x14ac:dyDescent="0.2"/>
    <row r="93" ht="101.25" customHeight="1" x14ac:dyDescent="0.2"/>
    <row r="94" ht="101.25" customHeight="1" x14ac:dyDescent="0.2"/>
    <row r="95" ht="101.25" customHeight="1" x14ac:dyDescent="0.2"/>
    <row r="96" ht="101.25" customHeight="1" x14ac:dyDescent="0.2"/>
    <row r="97" ht="101.25" customHeight="1" x14ac:dyDescent="0.2"/>
    <row r="98" ht="101.25" customHeight="1" x14ac:dyDescent="0.2"/>
    <row r="99" ht="101.25" customHeight="1" x14ac:dyDescent="0.2"/>
    <row r="100" ht="101.25" customHeight="1" x14ac:dyDescent="0.2"/>
    <row r="101" ht="101.25" customHeight="1" x14ac:dyDescent="0.2"/>
    <row r="102" ht="101.25" customHeight="1" x14ac:dyDescent="0.2"/>
    <row r="103" ht="101.25" customHeight="1" x14ac:dyDescent="0.2"/>
    <row r="104" ht="101.25" customHeight="1" x14ac:dyDescent="0.2"/>
    <row r="105" ht="101.25" customHeight="1" x14ac:dyDescent="0.2"/>
    <row r="106" ht="101.25" customHeight="1" x14ac:dyDescent="0.2"/>
    <row r="107" ht="101.25" customHeight="1" x14ac:dyDescent="0.2"/>
    <row r="108" ht="101.25" customHeight="1" x14ac:dyDescent="0.2"/>
    <row r="109" ht="101.25" customHeight="1" x14ac:dyDescent="0.2"/>
    <row r="110" ht="101.25" customHeight="1" x14ac:dyDescent="0.2"/>
    <row r="111" ht="101.25" customHeight="1" x14ac:dyDescent="0.2"/>
    <row r="112" ht="101.25" customHeight="1" x14ac:dyDescent="0.2"/>
    <row r="113" ht="101.25" customHeight="1" x14ac:dyDescent="0.2"/>
    <row r="114" ht="101.25" customHeight="1" x14ac:dyDescent="0.2"/>
    <row r="115" ht="101.25" customHeight="1" x14ac:dyDescent="0.2"/>
    <row r="116" ht="101.25" customHeight="1" x14ac:dyDescent="0.2"/>
    <row r="117" ht="101.25" customHeight="1" x14ac:dyDescent="0.2"/>
    <row r="118" ht="101.25" customHeight="1" x14ac:dyDescent="0.2"/>
    <row r="119" ht="101.25" customHeight="1" x14ac:dyDescent="0.2"/>
    <row r="120" ht="101.25" customHeight="1" x14ac:dyDescent="0.2"/>
    <row r="121" ht="101.25" customHeight="1" x14ac:dyDescent="0.2"/>
    <row r="122" ht="101.25" customHeight="1" x14ac:dyDescent="0.2"/>
    <row r="123" ht="101.25" customHeight="1" x14ac:dyDescent="0.2"/>
    <row r="124" ht="101.25" customHeight="1" x14ac:dyDescent="0.2"/>
    <row r="125" ht="101.25" customHeight="1" x14ac:dyDescent="0.2"/>
    <row r="126" ht="101.25" customHeight="1" x14ac:dyDescent="0.2"/>
    <row r="127" ht="101.25" customHeight="1" x14ac:dyDescent="0.2"/>
    <row r="128" ht="101.25" customHeight="1" x14ac:dyDescent="0.2"/>
    <row r="129" ht="101.25" customHeight="1" x14ac:dyDescent="0.2"/>
    <row r="130" ht="101.25" customHeight="1" x14ac:dyDescent="0.2"/>
    <row r="131" ht="101.25" customHeight="1" x14ac:dyDescent="0.2"/>
    <row r="132" ht="101.25" customHeight="1" x14ac:dyDescent="0.2"/>
    <row r="133" ht="101.25" customHeight="1" x14ac:dyDescent="0.2"/>
    <row r="134" ht="101.25" customHeight="1" x14ac:dyDescent="0.2"/>
    <row r="135" ht="101.25" customHeight="1" x14ac:dyDescent="0.2"/>
    <row r="136" ht="101.25" customHeight="1" x14ac:dyDescent="0.2"/>
    <row r="137" ht="101.25" customHeight="1" x14ac:dyDescent="0.2"/>
    <row r="138" ht="101.25" customHeight="1" x14ac:dyDescent="0.2"/>
    <row r="139" ht="101.25" customHeight="1" x14ac:dyDescent="0.2"/>
    <row r="140" ht="101.25" customHeight="1" x14ac:dyDescent="0.2"/>
    <row r="141" ht="101.25" customHeight="1" x14ac:dyDescent="0.2"/>
    <row r="142" ht="101.25" customHeight="1" x14ac:dyDescent="0.2"/>
    <row r="143" ht="101.25" customHeight="1" x14ac:dyDescent="0.2"/>
    <row r="144" ht="101.25" customHeight="1" x14ac:dyDescent="0.2"/>
    <row r="145" ht="101.25" customHeight="1" x14ac:dyDescent="0.2"/>
    <row r="146" ht="101.25" customHeight="1" x14ac:dyDescent="0.2"/>
    <row r="147" ht="101.25" customHeight="1" x14ac:dyDescent="0.2"/>
    <row r="148" ht="101.25" customHeight="1" x14ac:dyDescent="0.2"/>
    <row r="149" ht="101.25" customHeight="1" x14ac:dyDescent="0.2"/>
    <row r="150" ht="101.25" customHeight="1" x14ac:dyDescent="0.2"/>
    <row r="151" ht="101.25" customHeight="1" x14ac:dyDescent="0.2"/>
    <row r="152" ht="101.25" customHeight="1" x14ac:dyDescent="0.2"/>
    <row r="153" ht="101.25" customHeight="1" x14ac:dyDescent="0.2"/>
    <row r="154" ht="101.25" customHeight="1" x14ac:dyDescent="0.2"/>
    <row r="155" ht="101.25" customHeight="1" x14ac:dyDescent="0.2"/>
  </sheetData>
  <sheetProtection algorithmName="SHA-512" hashValue="C1lXcbk+vY8Wd17SLeKLZO750JJvE8fRCMblQ2F8uhbRT8Zu0IQN4MKJX8SfPq5NGdSjM3IkDOkPTB/aPAJpUg==" saltValue="zXuAR5VdGkAA7qAR4/5cew==" spinCount="100000" sheet="1" scenarios="1"/>
  <mergeCells count="9">
    <mergeCell ref="G7:I7"/>
    <mergeCell ref="G1:I1"/>
    <mergeCell ref="L1:N1"/>
    <mergeCell ref="L2:N2"/>
    <mergeCell ref="B2:D2"/>
    <mergeCell ref="B1:D1"/>
    <mergeCell ref="G2:I2"/>
    <mergeCell ref="B7:D7"/>
    <mergeCell ref="L7:N7"/>
  </mergeCells>
  <pageMargins left="0.25" right="0.25"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80" zoomScaleNormal="80" workbookViewId="0">
      <selection activeCell="B17" sqref="B17"/>
    </sheetView>
  </sheetViews>
  <sheetFormatPr baseColWidth="10" defaultRowHeight="15" x14ac:dyDescent="0.2"/>
  <cols>
    <col min="1" max="1" width="1.42578125" style="76" customWidth="1"/>
    <col min="2" max="2" width="83.140625" style="77" customWidth="1"/>
    <col min="3" max="3" width="139.7109375" style="76" customWidth="1"/>
    <col min="4" max="16384" width="11.42578125" style="76"/>
  </cols>
  <sheetData>
    <row r="1" spans="2:3" ht="60.75" customHeight="1" x14ac:dyDescent="0.2">
      <c r="B1" s="491" t="s">
        <v>287</v>
      </c>
      <c r="C1" s="491"/>
    </row>
    <row r="2" spans="2:3" ht="5.25" customHeight="1" x14ac:dyDescent="0.2"/>
    <row r="3" spans="2:3" ht="51" x14ac:dyDescent="0.2">
      <c r="B3" s="179" t="s">
        <v>489</v>
      </c>
      <c r="C3" s="177" t="s">
        <v>316</v>
      </c>
    </row>
    <row r="4" spans="2:3" s="75" customFormat="1" ht="6" customHeight="1" x14ac:dyDescent="0.25"/>
    <row r="5" spans="2:3" ht="49.5" customHeight="1" x14ac:dyDescent="0.2">
      <c r="B5" s="180"/>
      <c r="C5" s="177" t="s">
        <v>299</v>
      </c>
    </row>
    <row r="6" spans="2:3" s="78" customFormat="1" ht="6" customHeight="1" x14ac:dyDescent="0.3"/>
    <row r="7" spans="2:3" ht="38.25" x14ac:dyDescent="0.2">
      <c r="B7" s="181" t="s">
        <v>492</v>
      </c>
      <c r="C7" s="177" t="s">
        <v>288</v>
      </c>
    </row>
    <row r="8" spans="2:3" s="78" customFormat="1" ht="6" customHeight="1" x14ac:dyDescent="0.3"/>
    <row r="9" spans="2:3" ht="38.25" x14ac:dyDescent="0.2">
      <c r="B9" s="179" t="s">
        <v>493</v>
      </c>
      <c r="C9" s="177" t="s">
        <v>289</v>
      </c>
    </row>
    <row r="10" spans="2:3" s="79" customFormat="1" ht="6" customHeight="1" x14ac:dyDescent="0.3"/>
    <row r="11" spans="2:3" ht="38.25" x14ac:dyDescent="0.2">
      <c r="B11" s="179" t="s">
        <v>487</v>
      </c>
      <c r="C11" s="177" t="s">
        <v>290</v>
      </c>
    </row>
    <row r="12" spans="2:3" s="78" customFormat="1" ht="6" customHeight="1" x14ac:dyDescent="0.3"/>
    <row r="13" spans="2:3" ht="38.25" x14ac:dyDescent="0.2">
      <c r="B13" s="179" t="s">
        <v>488</v>
      </c>
      <c r="C13" s="177" t="s">
        <v>291</v>
      </c>
    </row>
    <row r="14" spans="2:3" s="78" customFormat="1" ht="6" customHeight="1" x14ac:dyDescent="0.3">
      <c r="C14" s="178"/>
    </row>
    <row r="15" spans="2:3" ht="47.25" x14ac:dyDescent="0.2">
      <c r="B15" s="182" t="s">
        <v>490</v>
      </c>
      <c r="C15" s="177" t="s">
        <v>294</v>
      </c>
    </row>
    <row r="16" spans="2:3" s="78" customFormat="1" ht="6" customHeight="1" x14ac:dyDescent="0.3">
      <c r="C16" s="178"/>
    </row>
    <row r="17" spans="2:3" ht="38.25" x14ac:dyDescent="0.2">
      <c r="B17" s="183" t="s">
        <v>491</v>
      </c>
      <c r="C17" s="177" t="s">
        <v>295</v>
      </c>
    </row>
    <row r="18" spans="2:3" s="80" customFormat="1" ht="15" customHeight="1" x14ac:dyDescent="0.3">
      <c r="B18" s="81"/>
      <c r="C18" s="178"/>
    </row>
    <row r="19" spans="2:3" ht="64.5" customHeight="1" x14ac:dyDescent="0.2">
      <c r="B19" s="492" t="s">
        <v>292</v>
      </c>
      <c r="C19" s="492"/>
    </row>
    <row r="20" spans="2:3" ht="54.75" customHeight="1" x14ac:dyDescent="0.2">
      <c r="B20" s="490" t="s">
        <v>293</v>
      </c>
      <c r="C20" s="490"/>
    </row>
    <row r="21" spans="2:3" ht="67.5" customHeight="1" x14ac:dyDescent="0.2">
      <c r="B21" s="489" t="s">
        <v>298</v>
      </c>
      <c r="C21" s="489"/>
    </row>
    <row r="22" spans="2:3" ht="53.25" customHeight="1" x14ac:dyDescent="0.2">
      <c r="B22" s="490" t="s">
        <v>297</v>
      </c>
      <c r="C22" s="490"/>
    </row>
  </sheetData>
  <sheetProtection algorithmName="SHA-512" hashValue="f6SVqUb/dBGTIlADu16/Q9kpHSIpTbf25nJ/QmSIeM8YiJ18SDeGACGjC3SCNI4ixY6lj9YTxvN1w8iH4J87hA==" saltValue="IXCBhwMU+wy6YUtNaVf/Xw==" spinCount="100000" sheet="1" selectLockedCells="1"/>
  <mergeCells count="5">
    <mergeCell ref="B21:C21"/>
    <mergeCell ref="B22:C22"/>
    <mergeCell ref="B1:C1"/>
    <mergeCell ref="B19:C19"/>
    <mergeCell ref="B20:C20"/>
  </mergeCells>
  <pageMargins left="0.25" right="0.25" top="0.75" bottom="0.75" header="0.3" footer="0.3"/>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28DA5FD50D98C41AACC98036A7B301B" ma:contentTypeVersion="2" ma:contentTypeDescription="Ein neues Dokument erstellen." ma:contentTypeScope="" ma:versionID="4800179b4ad2d1be97dc006c6e505375">
  <xsd:schema xmlns:xsd="http://www.w3.org/2001/XMLSchema" xmlns:xs="http://www.w3.org/2001/XMLSchema" xmlns:p="http://schemas.microsoft.com/office/2006/metadata/properties" xmlns:ns2="16b96d95-ec10-4ecd-9fa9-789a6a7a84cf" targetNamespace="http://schemas.microsoft.com/office/2006/metadata/properties" ma:root="true" ma:fieldsID="02bd7b8480aa5d9b837075c4a35841db" ns2:_="">
    <xsd:import namespace="16b96d95-ec10-4ecd-9fa9-789a6a7a84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96d95-ec10-4ecd-9fa9-789a6a7a8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B87807-12D5-4468-8296-0E3689AA4DCE}">
  <ds:schemaRefs>
    <ds:schemaRef ds:uri="http://schemas.microsoft.com/sharepoint/v3/contenttype/forms"/>
  </ds:schemaRefs>
</ds:datastoreItem>
</file>

<file path=customXml/itemProps2.xml><?xml version="1.0" encoding="utf-8"?>
<ds:datastoreItem xmlns:ds="http://schemas.openxmlformats.org/officeDocument/2006/customXml" ds:itemID="{5A7266C6-55C1-4322-BF13-CD688FD19AE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6b96d95-ec10-4ecd-9fa9-789a6a7a84c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A52C847-AC96-41F1-9F2C-497C689DC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96d95-ec10-4ecd-9fa9-789a6a7a8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Deutsch</vt:lpstr>
      <vt:lpstr>Français</vt:lpstr>
      <vt:lpstr>Italiano</vt:lpstr>
      <vt:lpstr>sig.</vt:lpstr>
      <vt:lpstr>int.</vt:lpstr>
      <vt:lpstr>Deutsch!Impression_des_titres</vt:lpstr>
      <vt:lpstr>Français!Impression_des_titres</vt:lpstr>
      <vt:lpstr>Italiano!Impression_des_titres</vt:lpstr>
      <vt:lpstr>Deutsch!Zone_d_impression</vt:lpstr>
      <vt:lpstr>Français!Zone_d_impression</vt:lpstr>
      <vt:lpstr>int.!Zone_d_impression</vt:lpstr>
      <vt:lpstr>Italiano!Zone_d_impression</vt:lpstr>
      <vt:lpstr>sig.!Zone_d_impression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Düby Christoph, ERZ-MBA-ABB</dc:creator>
  <cp:lastModifiedBy>Colette Marchand</cp:lastModifiedBy>
  <cp:lastPrinted>2020-04-13T13:00:46Z</cp:lastPrinted>
  <dcterms:created xsi:type="dcterms:W3CDTF">2020-03-30T14:57:10Z</dcterms:created>
  <dcterms:modified xsi:type="dcterms:W3CDTF">2020-05-20T08:59:25Z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0x010100C28DA5FD50D98C41AACC98036A7B301B</vt:lpwstr>
  </property>
</Properties>
</file>